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900" firstSheet="1" activeTab="1"/>
  </bookViews>
  <sheets>
    <sheet name="ใหญ่กลาง ข้อมูลไม่ครบ" sheetId="1" state="hidden" r:id="rId1"/>
    <sheet name="ขนาดเล็ก" sheetId="2" r:id="rId2"/>
  </sheets>
  <definedNames>
    <definedName name="_xlnm._FilterDatabase" localSheetId="0" hidden="1">'ใหญ่กลาง ข้อมูลไม่ครบ'!$G$1:$G$32</definedName>
  </definedNames>
  <calcPr calcId="144525"/>
</workbook>
</file>

<file path=xl/calcChain.xml><?xml version="1.0" encoding="utf-8"?>
<calcChain xmlns="http://schemas.openxmlformats.org/spreadsheetml/2006/main">
  <c r="AN17" i="2" l="1"/>
  <c r="AN16" i="2"/>
  <c r="AQ17" i="2"/>
  <c r="AQ16" i="2"/>
  <c r="AN15" i="2" l="1"/>
  <c r="AN14" i="2"/>
  <c r="AQ15" i="2"/>
  <c r="AQ14" i="2"/>
  <c r="AQ13" i="2"/>
  <c r="AN13" i="2"/>
  <c r="AE13" i="2"/>
  <c r="AQ12" i="2"/>
  <c r="AN12" i="2"/>
  <c r="AE12" i="2"/>
  <c r="AQ11" i="2"/>
  <c r="AN11" i="2"/>
  <c r="AE11" i="2"/>
  <c r="AQ10" i="2"/>
  <c r="AN10" i="2"/>
  <c r="AE10" i="2"/>
  <c r="AQ9" i="2"/>
  <c r="AN9" i="2"/>
  <c r="AE9" i="2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AO25" i="1"/>
  <c r="AL25" i="1"/>
  <c r="AO24" i="1"/>
  <c r="BE24" i="1" s="1"/>
  <c r="BF24" i="1" s="1"/>
  <c r="BG24" i="1" s="1"/>
  <c r="AL24" i="1"/>
  <c r="AO23" i="1"/>
  <c r="AL23" i="1"/>
  <c r="AO22" i="1"/>
  <c r="AL22" i="1"/>
  <c r="AO21" i="1"/>
  <c r="AL21" i="1"/>
  <c r="AO20" i="1"/>
  <c r="BE20" i="1" s="1"/>
  <c r="AL20" i="1"/>
  <c r="AO19" i="1"/>
  <c r="AL19" i="1"/>
  <c r="AO18" i="1"/>
  <c r="AL18" i="1"/>
  <c r="AO17" i="1"/>
  <c r="AL17" i="1"/>
  <c r="AO16" i="1"/>
  <c r="AL16" i="1"/>
  <c r="AO15" i="1"/>
  <c r="AL15" i="1"/>
  <c r="AO14" i="1"/>
  <c r="AL14" i="1"/>
  <c r="AO13" i="1"/>
  <c r="AL13" i="1"/>
  <c r="AO12" i="1"/>
  <c r="BE12" i="1" s="1"/>
  <c r="BF12" i="1" s="1"/>
  <c r="BG12" i="1" s="1"/>
  <c r="AL12" i="1"/>
  <c r="AO11" i="1"/>
  <c r="AL11" i="1"/>
  <c r="AO10" i="1"/>
  <c r="AL10" i="1"/>
  <c r="BL10" i="1"/>
  <c r="BM10" i="1" s="1"/>
  <c r="BN10" i="1" s="1"/>
  <c r="BL11" i="1"/>
  <c r="BM11" i="1" s="1"/>
  <c r="BL12" i="1"/>
  <c r="BM12" i="1" s="1"/>
  <c r="BN12" i="1" s="1"/>
  <c r="BL13" i="1"/>
  <c r="BM13" i="1" s="1"/>
  <c r="BL14" i="1"/>
  <c r="BM14" i="1"/>
  <c r="BL15" i="1"/>
  <c r="BM15" i="1" s="1"/>
  <c r="BL16" i="1"/>
  <c r="BM16" i="1"/>
  <c r="BL17" i="1"/>
  <c r="BM17" i="1"/>
  <c r="BL18" i="1"/>
  <c r="BM18" i="1"/>
  <c r="BL19" i="1"/>
  <c r="BM19" i="1" s="1"/>
  <c r="BL20" i="1"/>
  <c r="BM20" i="1"/>
  <c r="BL21" i="1"/>
  <c r="BM21" i="1"/>
  <c r="BL22" i="1"/>
  <c r="BM22" i="1"/>
  <c r="BL23" i="1"/>
  <c r="BM23" i="1" s="1"/>
  <c r="BL24" i="1"/>
  <c r="BM24" i="1"/>
  <c r="BL25" i="1"/>
  <c r="BM25" i="1"/>
  <c r="BX10" i="1"/>
  <c r="BY10" i="1"/>
  <c r="BZ10" i="1"/>
  <c r="BX11" i="1"/>
  <c r="BY11" i="1"/>
  <c r="BZ11" i="1"/>
  <c r="BX12" i="1"/>
  <c r="BY12" i="1"/>
  <c r="BZ12" i="1" s="1"/>
  <c r="CA12" i="1" s="1"/>
  <c r="BX13" i="1"/>
  <c r="BY13" i="1"/>
  <c r="BZ13" i="1" s="1"/>
  <c r="BX14" i="1"/>
  <c r="BY14" i="1"/>
  <c r="BZ14" i="1" s="1"/>
  <c r="BX15" i="1"/>
  <c r="BY15" i="1" s="1"/>
  <c r="BZ15" i="1" s="1"/>
  <c r="BX16" i="1"/>
  <c r="BY16" i="1" s="1"/>
  <c r="BZ16" i="1" s="1"/>
  <c r="BX17" i="1"/>
  <c r="BY17" i="1" s="1"/>
  <c r="BZ17" i="1" s="1"/>
  <c r="BX18" i="1"/>
  <c r="BY18" i="1"/>
  <c r="BZ18" i="1"/>
  <c r="CA18" i="1" s="1"/>
  <c r="CE18" i="1" s="1"/>
  <c r="BX19" i="1"/>
  <c r="BY19" i="1"/>
  <c r="BZ19" i="1"/>
  <c r="BX20" i="1"/>
  <c r="BY20" i="1"/>
  <c r="BZ20" i="1" s="1"/>
  <c r="BX21" i="1"/>
  <c r="BY21" i="1"/>
  <c r="BZ21" i="1" s="1"/>
  <c r="BX22" i="1"/>
  <c r="BY22" i="1"/>
  <c r="BZ22" i="1" s="1"/>
  <c r="BX23" i="1"/>
  <c r="BY23" i="1" s="1"/>
  <c r="BZ23" i="1" s="1"/>
  <c r="BX24" i="1"/>
  <c r="BY24" i="1" s="1"/>
  <c r="BZ24" i="1" s="1"/>
  <c r="CA24" i="1" s="1"/>
  <c r="BX25" i="1"/>
  <c r="BY25" i="1" s="1"/>
  <c r="BZ25" i="1" s="1"/>
  <c r="BR10" i="1"/>
  <c r="BS10" i="1"/>
  <c r="BT10" i="1"/>
  <c r="BR11" i="1"/>
  <c r="BS11" i="1"/>
  <c r="BT11" i="1"/>
  <c r="BR12" i="1"/>
  <c r="BS12" i="1"/>
  <c r="BT12" i="1" s="1"/>
  <c r="BR13" i="1"/>
  <c r="BS13" i="1"/>
  <c r="BT13" i="1" s="1"/>
  <c r="BR14" i="1"/>
  <c r="BS14" i="1"/>
  <c r="BT14" i="1" s="1"/>
  <c r="BR15" i="1"/>
  <c r="BS15" i="1" s="1"/>
  <c r="BT15" i="1" s="1"/>
  <c r="BR16" i="1"/>
  <c r="BS16" i="1" s="1"/>
  <c r="BT16" i="1" s="1"/>
  <c r="BR17" i="1"/>
  <c r="BS17" i="1" s="1"/>
  <c r="BT17" i="1" s="1"/>
  <c r="BR18" i="1"/>
  <c r="BS18" i="1"/>
  <c r="BT18" i="1"/>
  <c r="BR19" i="1"/>
  <c r="BS19" i="1"/>
  <c r="BT19" i="1"/>
  <c r="BR20" i="1"/>
  <c r="BS20" i="1"/>
  <c r="BT20" i="1" s="1"/>
  <c r="BR21" i="1"/>
  <c r="BS21" i="1"/>
  <c r="BT21" i="1" s="1"/>
  <c r="BR22" i="1"/>
  <c r="BS22" i="1"/>
  <c r="BT22" i="1" s="1"/>
  <c r="BR23" i="1"/>
  <c r="BS23" i="1" s="1"/>
  <c r="BT23" i="1" s="1"/>
  <c r="BR24" i="1"/>
  <c r="BS24" i="1" s="1"/>
  <c r="BT24" i="1" s="1"/>
  <c r="BR25" i="1"/>
  <c r="BS25" i="1" s="1"/>
  <c r="BT25" i="1" s="1"/>
  <c r="BH10" i="1"/>
  <c r="BJ10" i="1"/>
  <c r="BH11" i="1"/>
  <c r="BJ11" i="1"/>
  <c r="BH12" i="1"/>
  <c r="BJ12" i="1"/>
  <c r="BH13" i="1"/>
  <c r="BJ13" i="1"/>
  <c r="BH14" i="1"/>
  <c r="BJ14" i="1"/>
  <c r="BH15" i="1"/>
  <c r="BJ15" i="1"/>
  <c r="BH16" i="1"/>
  <c r="BJ16" i="1"/>
  <c r="BH17" i="1"/>
  <c r="BJ17" i="1"/>
  <c r="BH18" i="1"/>
  <c r="BJ18" i="1"/>
  <c r="BH19" i="1"/>
  <c r="BJ19" i="1"/>
  <c r="BH20" i="1"/>
  <c r="BJ20" i="1"/>
  <c r="BH21" i="1"/>
  <c r="BJ21" i="1"/>
  <c r="BH22" i="1"/>
  <c r="BJ22" i="1"/>
  <c r="BH23" i="1"/>
  <c r="BJ23" i="1"/>
  <c r="BH24" i="1"/>
  <c r="BJ24" i="1"/>
  <c r="BH25" i="1"/>
  <c r="BI25" i="1"/>
  <c r="BJ25" i="1" s="1"/>
  <c r="BU10" i="1"/>
  <c r="BV10" i="1"/>
  <c r="BW10" i="1" s="1"/>
  <c r="BU11" i="1"/>
  <c r="BV11" i="1"/>
  <c r="BW11" i="1" s="1"/>
  <c r="CA11" i="1" s="1"/>
  <c r="BU12" i="1"/>
  <c r="BV12" i="1" s="1"/>
  <c r="BW12" i="1" s="1"/>
  <c r="BU13" i="1"/>
  <c r="BV13" i="1" s="1"/>
  <c r="BW13" i="1" s="1"/>
  <c r="BU14" i="1"/>
  <c r="BV14" i="1" s="1"/>
  <c r="BW14" i="1" s="1"/>
  <c r="BU15" i="1"/>
  <c r="BV15" i="1"/>
  <c r="BW15" i="1"/>
  <c r="BU16" i="1"/>
  <c r="BV16" i="1"/>
  <c r="BW16" i="1"/>
  <c r="BU17" i="1"/>
  <c r="BV17" i="1"/>
  <c r="BW17" i="1" s="1"/>
  <c r="BU18" i="1"/>
  <c r="BV18" i="1"/>
  <c r="BW18" i="1" s="1"/>
  <c r="BU19" i="1"/>
  <c r="BV19" i="1"/>
  <c r="BW19" i="1" s="1"/>
  <c r="BU20" i="1"/>
  <c r="BV20" i="1" s="1"/>
  <c r="BW20" i="1" s="1"/>
  <c r="BU21" i="1"/>
  <c r="BV21" i="1" s="1"/>
  <c r="BW21" i="1" s="1"/>
  <c r="BU22" i="1"/>
  <c r="BV22" i="1" s="1"/>
  <c r="BW22" i="1" s="1"/>
  <c r="BU23" i="1"/>
  <c r="BV23" i="1"/>
  <c r="BW23" i="1"/>
  <c r="BU24" i="1"/>
  <c r="BV24" i="1"/>
  <c r="BW24" i="1"/>
  <c r="BU25" i="1"/>
  <c r="BV25" i="1"/>
  <c r="BW25" i="1" s="1"/>
  <c r="BB10" i="1"/>
  <c r="BC10" i="1"/>
  <c r="BD10" i="1" s="1"/>
  <c r="BB11" i="1"/>
  <c r="BC11" i="1"/>
  <c r="BD11" i="1" s="1"/>
  <c r="BB12" i="1"/>
  <c r="BC12" i="1" s="1"/>
  <c r="BD12" i="1" s="1"/>
  <c r="BB13" i="1"/>
  <c r="BC13" i="1" s="1"/>
  <c r="BD13" i="1" s="1"/>
  <c r="BB14" i="1"/>
  <c r="BC14" i="1" s="1"/>
  <c r="BD14" i="1" s="1"/>
  <c r="BB15" i="1"/>
  <c r="BC15" i="1"/>
  <c r="BD15" i="1"/>
  <c r="BB16" i="1"/>
  <c r="BC16" i="1"/>
  <c r="BD16" i="1"/>
  <c r="BB17" i="1"/>
  <c r="BC17" i="1"/>
  <c r="BD17" i="1" s="1"/>
  <c r="BN17" i="1" s="1"/>
  <c r="BB18" i="1"/>
  <c r="BC18" i="1"/>
  <c r="BD18" i="1" s="1"/>
  <c r="BN18" i="1" s="1"/>
  <c r="BB19" i="1"/>
  <c r="BC19" i="1"/>
  <c r="BD19" i="1" s="1"/>
  <c r="BB20" i="1"/>
  <c r="BC20" i="1" s="1"/>
  <c r="BD20" i="1" s="1"/>
  <c r="BN20" i="1" s="1"/>
  <c r="BB21" i="1"/>
  <c r="BC21" i="1" s="1"/>
  <c r="BD21" i="1" s="1"/>
  <c r="BB22" i="1"/>
  <c r="BC22" i="1" s="1"/>
  <c r="BD22" i="1" s="1"/>
  <c r="BB23" i="1"/>
  <c r="BC23" i="1"/>
  <c r="BD23" i="1"/>
  <c r="BB24" i="1"/>
  <c r="BC24" i="1"/>
  <c r="BD24" i="1"/>
  <c r="BB25" i="1"/>
  <c r="BC25" i="1"/>
  <c r="BD25" i="1" s="1"/>
  <c r="AY10" i="1"/>
  <c r="AZ10" i="1"/>
  <c r="BA10" i="1" s="1"/>
  <c r="AY11" i="1"/>
  <c r="AZ11" i="1"/>
  <c r="BA11" i="1" s="1"/>
  <c r="AY12" i="1"/>
  <c r="AZ12" i="1" s="1"/>
  <c r="BA12" i="1" s="1"/>
  <c r="AY13" i="1"/>
  <c r="AZ13" i="1" s="1"/>
  <c r="BA13" i="1" s="1"/>
  <c r="AY14" i="1"/>
  <c r="AZ14" i="1" s="1"/>
  <c r="BA14" i="1" s="1"/>
  <c r="AY15" i="1"/>
  <c r="AZ15" i="1"/>
  <c r="BA15" i="1"/>
  <c r="AY16" i="1"/>
  <c r="AZ16" i="1"/>
  <c r="BA16" i="1"/>
  <c r="AY17" i="1"/>
  <c r="AZ17" i="1"/>
  <c r="BA17" i="1" s="1"/>
  <c r="AY18" i="1"/>
  <c r="AZ18" i="1"/>
  <c r="BA18" i="1" s="1"/>
  <c r="AY19" i="1"/>
  <c r="AZ19" i="1"/>
  <c r="BA19" i="1" s="1"/>
  <c r="AY20" i="1"/>
  <c r="AZ20" i="1" s="1"/>
  <c r="BA20" i="1" s="1"/>
  <c r="AY21" i="1"/>
  <c r="AZ21" i="1" s="1"/>
  <c r="BA21" i="1" s="1"/>
  <c r="AY22" i="1"/>
  <c r="AZ22" i="1" s="1"/>
  <c r="BA22" i="1" s="1"/>
  <c r="AY23" i="1"/>
  <c r="AZ23" i="1"/>
  <c r="BA23" i="1"/>
  <c r="AY24" i="1"/>
  <c r="AZ24" i="1"/>
  <c r="BA24" i="1"/>
  <c r="AY25" i="1"/>
  <c r="BA25" i="1"/>
  <c r="BO10" i="1"/>
  <c r="BP10" i="1"/>
  <c r="BQ10" i="1"/>
  <c r="BO11" i="1"/>
  <c r="BP11" i="1"/>
  <c r="BQ11" i="1" s="1"/>
  <c r="BO12" i="1"/>
  <c r="BP12" i="1"/>
  <c r="BQ12" i="1"/>
  <c r="BO13" i="1"/>
  <c r="BP13" i="1"/>
  <c r="BQ13" i="1" s="1"/>
  <c r="BO14" i="1"/>
  <c r="BP14" i="1"/>
  <c r="BQ14" i="1"/>
  <c r="BO15" i="1"/>
  <c r="BP15" i="1"/>
  <c r="BQ15" i="1" s="1"/>
  <c r="BO16" i="1"/>
  <c r="BP16" i="1"/>
  <c r="BQ16" i="1"/>
  <c r="BO17" i="1"/>
  <c r="BP17" i="1"/>
  <c r="BQ17" i="1" s="1"/>
  <c r="BO18" i="1"/>
  <c r="BP18" i="1"/>
  <c r="BQ18" i="1"/>
  <c r="BO19" i="1"/>
  <c r="BP19" i="1"/>
  <c r="BQ19" i="1" s="1"/>
  <c r="BO20" i="1"/>
  <c r="BP20" i="1"/>
  <c r="BQ20" i="1"/>
  <c r="BO21" i="1"/>
  <c r="BP21" i="1"/>
  <c r="BQ21" i="1" s="1"/>
  <c r="BO22" i="1"/>
  <c r="BP22" i="1"/>
  <c r="BQ22" i="1"/>
  <c r="BO23" i="1"/>
  <c r="BP23" i="1"/>
  <c r="BQ23" i="1" s="1"/>
  <c r="BO24" i="1"/>
  <c r="BP24" i="1"/>
  <c r="BQ24" i="1"/>
  <c r="BO25" i="1"/>
  <c r="BP25" i="1"/>
  <c r="BQ25" i="1" s="1"/>
  <c r="BE10" i="1"/>
  <c r="BF10" i="1"/>
  <c r="BG10" i="1"/>
  <c r="BE11" i="1"/>
  <c r="BF11" i="1"/>
  <c r="BG11" i="1"/>
  <c r="BE13" i="1"/>
  <c r="BF13" i="1"/>
  <c r="BG13" i="1" s="1"/>
  <c r="BE14" i="1"/>
  <c r="BF14" i="1"/>
  <c r="BG14" i="1" s="1"/>
  <c r="BE15" i="1"/>
  <c r="BF15" i="1" s="1"/>
  <c r="BG15" i="1" s="1"/>
  <c r="BE16" i="1"/>
  <c r="BF16" i="1" s="1"/>
  <c r="BG16" i="1" s="1"/>
  <c r="BE17" i="1"/>
  <c r="BF17" i="1" s="1"/>
  <c r="BG17" i="1" s="1"/>
  <c r="BE18" i="1"/>
  <c r="BG18" i="1"/>
  <c r="BE19" i="1"/>
  <c r="BF19" i="1" s="1"/>
  <c r="BG19" i="1" s="1"/>
  <c r="BG20" i="1"/>
  <c r="BE21" i="1"/>
  <c r="BF21" i="1" s="1"/>
  <c r="BG21" i="1" s="1"/>
  <c r="BE22" i="1"/>
  <c r="BF22" i="1" s="1"/>
  <c r="BG22" i="1" s="1"/>
  <c r="BE23" i="1"/>
  <c r="BF23" i="1" s="1"/>
  <c r="BG23" i="1" s="1"/>
  <c r="BE25" i="1"/>
  <c r="BF25" i="1"/>
  <c r="BG25" i="1"/>
  <c r="CA13" i="1" l="1"/>
  <c r="CE12" i="1"/>
  <c r="BN14" i="1"/>
  <c r="CA21" i="1"/>
  <c r="BN21" i="1"/>
  <c r="BN11" i="1"/>
  <c r="CE11" i="1" s="1"/>
  <c r="BN16" i="1"/>
  <c r="CA19" i="1"/>
  <c r="CA20" i="1"/>
  <c r="CE20" i="1" s="1"/>
  <c r="CA17" i="1"/>
  <c r="CE17" i="1" s="1"/>
  <c r="BN25" i="1"/>
  <c r="CA25" i="1"/>
  <c r="CE25" i="1" s="1"/>
  <c r="CA16" i="1"/>
  <c r="BN24" i="1"/>
  <c r="CE24" i="1" s="1"/>
  <c r="BN15" i="1"/>
  <c r="CA15" i="1"/>
  <c r="BN19" i="1"/>
  <c r="CA23" i="1"/>
  <c r="CA14" i="1"/>
  <c r="CE14" i="1" s="1"/>
  <c r="BN23" i="1"/>
  <c r="CA22" i="1"/>
  <c r="CE22" i="1" s="1"/>
  <c r="CA10" i="1"/>
  <c r="CE10" i="1" s="1"/>
  <c r="BN22" i="1"/>
  <c r="BN13" i="1"/>
  <c r="CE21" i="1" l="1"/>
  <c r="CE23" i="1"/>
  <c r="CE15" i="1"/>
  <c r="CE16" i="1"/>
  <c r="CE19" i="1"/>
  <c r="CE13" i="1"/>
</calcChain>
</file>

<file path=xl/sharedStrings.xml><?xml version="1.0" encoding="utf-8"?>
<sst xmlns="http://schemas.openxmlformats.org/spreadsheetml/2006/main" count="567" uniqueCount="187">
  <si>
    <t xml:space="preserve"> ลำดับที่ </t>
  </si>
  <si>
    <t xml:space="preserve">ชื่อเขื่อน      </t>
  </si>
  <si>
    <t>ตำบล</t>
  </si>
  <si>
    <t>อำเภอ</t>
  </si>
  <si>
    <t>จังหวัด</t>
  </si>
  <si>
    <t>พิกัด (ทศนิยม 6 ตำแหน่ง)</t>
  </si>
  <si>
    <t>ปีที่ก่อสร้างแล้วเสร็จ</t>
  </si>
  <si>
    <t xml:space="preserve">ปริมาณน้ำไหลลง </t>
  </si>
  <si>
    <t xml:space="preserve">พื้นที่รับน้ำฝน </t>
  </si>
  <si>
    <t>ความจุ รนส.</t>
  </si>
  <si>
    <t>ความจุ รนก.</t>
  </si>
  <si>
    <t>เขื่อนหลัก</t>
  </si>
  <si>
    <t>เขื่อนรอง</t>
  </si>
  <si>
    <t>อาคารระบายน้ำลงลำน้ำเดิม</t>
  </si>
  <si>
    <t>อาคารส่งน้ำ</t>
  </si>
  <si>
    <t>อาคารระบายน้ำล้นใช้งาน</t>
  </si>
  <si>
    <t>อาคารระบายน้ำล้นฉุกเฉิน</t>
  </si>
  <si>
    <t>คะแนน CI</t>
  </si>
  <si>
    <t>ปีที่ตรวจล่าสุด</t>
  </si>
  <si>
    <t>ชุมชนที่คาดว่าจะได้รับผลกระทบด้านท้ายน้ำ</t>
  </si>
  <si>
    <t>ประวัติการปรับปรุง/ซ่อมแซม</t>
  </si>
  <si>
    <t>Inflow Design Flood (IDF)….CMS</t>
  </si>
  <si>
    <t>สภาพปํญหา  ณ ปัจจุบัน</t>
  </si>
  <si>
    <t>หมายเหตุ</t>
  </si>
  <si>
    <t>ต้องกรอกให้ครบทุกช่อง</t>
  </si>
  <si>
    <t>LAT</t>
  </si>
  <si>
    <t>LONG</t>
  </si>
  <si>
    <t>(ล้าน ลบ.ม./ปี)</t>
  </si>
  <si>
    <t>(ตร.กม.)</t>
  </si>
  <si>
    <t>(ล้าน ลบ.ม.)</t>
  </si>
  <si>
    <t>ยาว</t>
  </si>
  <si>
    <t>สูง</t>
  </si>
  <si>
    <t>ระดับสันเขื่อน</t>
  </si>
  <si>
    <t>ระดับ รนส.</t>
  </si>
  <si>
    <t>ระดับ รนก.</t>
  </si>
  <si>
    <t>ใช้การ</t>
  </si>
  <si>
    <t>ระบายน้ำได้</t>
  </si>
  <si>
    <t>อายุเขื่อน</t>
  </si>
  <si>
    <t>คะแนน CI รวม</t>
  </si>
  <si>
    <t>จำนวน</t>
  </si>
  <si>
    <t>ระยะจากตัวเขื่อนถึงชุมชนที่ใกล้ที่สุด</t>
  </si>
  <si>
    <t>Storage/Inflow</t>
  </si>
  <si>
    <t>ระดับน้ำสูงสุดที่เคยเกิด</t>
  </si>
  <si>
    <t>พ.ศ.</t>
  </si>
  <si>
    <t xml:space="preserve"> (ม.)</t>
  </si>
  <si>
    <t>(ม.รทก.)</t>
  </si>
  <si>
    <t>มีบาน/ไม่มีบาน</t>
  </si>
  <si>
    <t>(ลบ.ม./วินาที)</t>
  </si>
  <si>
    <t>ตัวเขื่อน</t>
  </si>
  <si>
    <t>ฐานยัน</t>
  </si>
  <si>
    <t>ฐานเขื่อน</t>
  </si>
  <si>
    <t>outlet</t>
  </si>
  <si>
    <t>spillway</t>
  </si>
  <si>
    <t>หลังคาเรือน</t>
  </si>
  <si>
    <t>10 ปี</t>
  </si>
  <si>
    <t>25 ปี</t>
  </si>
  <si>
    <t>50 ปี</t>
  </si>
  <si>
    <t>100 ปี</t>
  </si>
  <si>
    <t>500 ปี</t>
  </si>
  <si>
    <t>&gt;500 ปี</t>
  </si>
  <si>
    <t>(ใส่ชื่อโดยไม่ต้องมีคำว่า "เขื่อน" หรือ "อ่างฯ")</t>
  </si>
  <si>
    <t>xxxx</t>
  </si>
  <si>
    <t>x.xx</t>
  </si>
  <si>
    <t>x.x</t>
  </si>
  <si>
    <t>มี/ไม่มี</t>
  </si>
  <si>
    <t>ได้/ไม่ได้</t>
  </si>
  <si>
    <t>กม.</t>
  </si>
  <si>
    <t>(เฉพาะ 25 เขื่อนใหญ่)</t>
  </si>
  <si>
    <t>1</t>
  </si>
  <si>
    <t>ü</t>
  </si>
  <si>
    <t>û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</si>
  <si>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</si>
  <si>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</si>
  <si>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</si>
  <si>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</si>
  <si>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</si>
  <si>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</si>
  <si>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</si>
  <si>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</si>
  <si>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</si>
  <si>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</si>
  <si>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</si>
  <si>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</si>
  <si>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</si>
  <si>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</si>
  <si>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เมือง</t>
  </si>
  <si>
    <t>16</t>
  </si>
  <si>
    <t>ห้วยใหญ่</t>
  </si>
  <si>
    <t>ห้วยไร่</t>
  </si>
  <si>
    <t>ห้วยหิน</t>
  </si>
  <si>
    <t>ห้วยซับประดู่</t>
  </si>
  <si>
    <t>วังม่วง</t>
  </si>
  <si>
    <t>ลพบุรี</t>
  </si>
  <si>
    <t>ห้วยแฟน</t>
  </si>
  <si>
    <t>เขาพระงาม</t>
  </si>
  <si>
    <t>ตื้นเขิน,Gate Valve ชำรุด</t>
  </si>
  <si>
    <t>Gate Valve ชำรุด</t>
  </si>
  <si>
    <t>ห้วยโป่ง</t>
  </si>
  <si>
    <t>โคกสำโรง</t>
  </si>
  <si>
    <t>หล่มสัก</t>
  </si>
  <si>
    <t>เพชรบูรณ์</t>
  </si>
  <si>
    <t>ซับตะเคียน</t>
  </si>
  <si>
    <t>ชัยบาดาล</t>
  </si>
  <si>
    <t>ป่าเลา</t>
  </si>
  <si>
    <t>คลองเพรียว</t>
  </si>
  <si>
    <t>ปากเกรียว</t>
  </si>
  <si>
    <t>สระบุรี</t>
  </si>
  <si>
    <t>ซ่อมแซมสันเขื่อน</t>
  </si>
  <si>
    <t>ห้วยป่าแดง</t>
  </si>
  <si>
    <t>มวกเหล็ก</t>
  </si>
  <si>
    <t>คำพราน</t>
  </si>
  <si>
    <t>ห้วยสีดา</t>
  </si>
  <si>
    <t>กุตตาเพชร</t>
  </si>
  <si>
    <t>ลำสนธิ</t>
  </si>
  <si>
    <t>เขาแหลม</t>
  </si>
  <si>
    <t>ห้วยขอนแก่น</t>
  </si>
  <si>
    <t>บ้านดง</t>
  </si>
  <si>
    <t>ผักแพว</t>
  </si>
  <si>
    <t>แก่งคอย</t>
  </si>
  <si>
    <t>ห้วยหินขาว</t>
  </si>
  <si>
    <t>เขาดินพัฒนา</t>
  </si>
  <si>
    <t>เฉลิมพระเกียรติ</t>
  </si>
  <si>
    <t>คลองเฉลียงลับ</t>
  </si>
  <si>
    <t>นาป่า</t>
  </si>
  <si>
    <t>99..53</t>
  </si>
  <si>
    <t>ห้วยเล็ง</t>
  </si>
  <si>
    <t>โคกปราง</t>
  </si>
  <si>
    <t>วิเชียรบุรี</t>
  </si>
  <si>
    <t>ขนาดกลาง 10</t>
  </si>
  <si>
    <t>กลาง</t>
  </si>
  <si>
    <t>คะแนนจัดลำดับการซ่อม</t>
  </si>
  <si>
    <t>รวม</t>
  </si>
  <si>
    <t>เหตุการณ์</t>
  </si>
  <si>
    <t>คะแนน</t>
  </si>
  <si>
    <t xml:space="preserve">CI </t>
  </si>
  <si>
    <t xml:space="preserve">storage/inflow </t>
  </si>
  <si>
    <t>คน</t>
  </si>
  <si>
    <t>จำนวนประชากร</t>
  </si>
  <si>
    <t>ความสูง</t>
  </si>
  <si>
    <t>ระดับความเสี่ยงภัย</t>
  </si>
  <si>
    <t>IDF(idf/spillway)</t>
  </si>
  <si>
    <t>สชป.</t>
  </si>
  <si>
    <t>ระยะทางระหว่างตัวเขื่อนกับแหล่งชุมชน</t>
  </si>
  <si>
    <t>อายุเขื่อน (ปี)</t>
  </si>
  <si>
    <t>ชุมชนท้ายอ่าง (คน)</t>
  </si>
  <si>
    <t>ความจุอ่าง</t>
  </si>
  <si>
    <t>ปัจจัย 0.28</t>
  </si>
  <si>
    <t>อายุเขื่อน 0.17</t>
  </si>
  <si>
    <t>Storage/inflow 0.39</t>
  </si>
  <si>
    <t>IDF 0.33</t>
  </si>
  <si>
    <t>แผ่นดินไหว 0.11</t>
  </si>
  <si>
    <t>ชุมชนท้ายอ่าง 0.23</t>
  </si>
  <si>
    <t>ระยะทางระหว่างตัวเขื่อนกับแหล่งชุมชน 0.22</t>
  </si>
  <si>
    <t>ความสูง 0.22</t>
  </si>
  <si>
    <t>ความจุอ่าง 0.33</t>
  </si>
  <si>
    <t xml:space="preserve">มี/ไม่มี </t>
  </si>
  <si>
    <t>CI 0.16</t>
  </si>
  <si>
    <t>ผลกระทบ 0.20</t>
  </si>
  <si>
    <t>ข้อบกพร่อง 0.36</t>
  </si>
  <si>
    <t>ขนาด</t>
  </si>
  <si>
    <t>กรุณาเติมข้อมูลลงในช่องที่ไฮไลท์ด้วยสีส้มทุกช่อง</t>
  </si>
  <si>
    <t>ถ้ามีให้กรอกอัตราการระบายน้ำมาด้วย</t>
  </si>
  <si>
    <t>ไม่มี</t>
  </si>
  <si>
    <t>อัตราการระบายน้ำรวม</t>
  </si>
  <si>
    <t>ขนาดเล็กไมถ่ายโอน10</t>
  </si>
  <si>
    <t>ศูนย์อำนวยการสร้างอาวุธกองทัพบก</t>
  </si>
  <si>
    <t>นิคมสร้างตนเอง</t>
  </si>
  <si>
    <t>ได้</t>
  </si>
  <si>
    <t>-</t>
  </si>
  <si>
    <t>บ้านหนองเสา</t>
  </si>
  <si>
    <t>โคกตูม</t>
  </si>
  <si>
    <t>ห้วยซับสอง</t>
  </si>
  <si>
    <t>นิยมชัย</t>
  </si>
  <si>
    <t>สระโบสถ์</t>
  </si>
  <si>
    <t>เขาตาแหบ</t>
  </si>
  <si>
    <t>หัวลำ</t>
  </si>
  <si>
    <t>ท่าหลวง</t>
  </si>
  <si>
    <t>ห้วยซับใต้</t>
  </si>
  <si>
    <t>ห้วยยางสาม</t>
  </si>
  <si>
    <t>ห้วยยางหนึ่ง</t>
  </si>
  <si>
    <t>ซับจำปา</t>
  </si>
  <si>
    <t>ช่องสาริกา</t>
  </si>
  <si>
    <t>พัฒนานิคม</t>
  </si>
  <si>
    <t>ดีลัง</t>
  </si>
  <si>
    <t>บ้านหนองโพธิ์</t>
  </si>
  <si>
    <t>ฐานข้อมูลอ่างเก็บน้ำขนาดเล็ก สชป.10</t>
  </si>
  <si>
    <t>ซับเสือแมบ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</si>
</sst>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7" formatCode="0.0"/>
    <numFmt numFmtId="188" formatCode="#,##0.000"/>
    <numFmt numFmtId="189" formatCode="0.000"/>
    <numFmt numFmtId="190" formatCode="\+0.000"/>
    <numFmt numFmtId="191" formatCode="0_);\(0\)"/>
    <numFmt numFmtId="192" formatCode="0.000000"/>
    <numFmt numFmtId="193" formatCode="0.00_);\(0.00\)"/>
    <numFmt numFmtId="194" formatCode="#,##0.0;[Red]#,##0.0"/>
  </numFmts>
  <fonts count="13" x14ac:knownFonts="1"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name val="Wingdings"/>
      <charset val="2"/>
    </font>
    <font>
      <b/>
      <sz val="16"/>
      <name val="TH SarabunPSK"/>
      <family val="2"/>
    </font>
    <font>
      <sz val="16"/>
      <name val="Angsana New"/>
      <family val="1"/>
    </font>
    <font>
      <sz val="11"/>
      <color indexed="8"/>
      <name val="Tahoma"/>
      <family val="2"/>
    </font>
    <font>
      <sz val="10"/>
      <name val="Arial"/>
      <family val="2"/>
    </font>
    <font>
      <sz val="24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scheme val="minor"/>
    </font>
    <font>
      <b/>
      <sz val="24"/>
      <color theme="1"/>
      <name val="TH SarabunPSK"/>
      <family val="2"/>
    </font>
    <font>
      <sz val="16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6" tint="0.59999389629810485"/>
        <bgColor indexed="8"/>
      </patternFill>
    </fill>
    <fill>
      <patternFill patternType="solid">
        <fgColor rgb="FF00B0F0"/>
        <bgColor indexed="8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4" fillId="0" borderId="0"/>
    <xf numFmtId="0" fontId="9" fillId="0" borderId="0"/>
    <xf numFmtId="0" fontId="9" fillId="0" borderId="0"/>
    <xf numFmtId="0" fontId="8" fillId="0" borderId="0"/>
    <xf numFmtId="0" fontId="5" fillId="0" borderId="0" applyFill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</cellStyleXfs>
  <cellXfs count="274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190" fontId="1" fillId="2" borderId="3" xfId="0" applyNumberFormat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190" fontId="1" fillId="2" borderId="5" xfId="0" applyNumberFormat="1" applyFont="1" applyFill="1" applyBorder="1" applyAlignment="1" applyProtection="1">
      <alignment horizontal="center" vertical="center" wrapText="1"/>
    </xf>
    <xf numFmtId="191" fontId="1" fillId="2" borderId="6" xfId="0" applyNumberFormat="1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2" fontId="1" fillId="7" borderId="6" xfId="0" applyNumberFormat="1" applyFont="1" applyFill="1" applyBorder="1" applyAlignment="1" applyProtection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1" fillId="8" borderId="9" xfId="0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/>
    </xf>
    <xf numFmtId="192" fontId="1" fillId="0" borderId="6" xfId="0" applyNumberFormat="1" applyFont="1" applyFill="1" applyBorder="1" applyAlignment="1" applyProtection="1">
      <alignment horizontal="center" vertical="center"/>
    </xf>
    <xf numFmtId="2" fontId="1" fillId="9" borderId="6" xfId="0" applyNumberFormat="1" applyFont="1" applyFill="1" applyBorder="1" applyAlignment="1" applyProtection="1">
      <alignment horizontal="center" vertical="center"/>
    </xf>
    <xf numFmtId="0" fontId="1" fillId="9" borderId="8" xfId="0" applyFont="1" applyFill="1" applyBorder="1" applyAlignment="1" applyProtection="1">
      <alignment horizontal="center" vertical="center"/>
    </xf>
    <xf numFmtId="2" fontId="1" fillId="4" borderId="6" xfId="0" applyNumberFormat="1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192" fontId="1" fillId="4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1" fillId="10" borderId="6" xfId="0" applyNumberFormat="1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3" fontId="1" fillId="4" borderId="6" xfId="0" applyNumberFormat="1" applyFont="1" applyFill="1" applyBorder="1" applyAlignment="1" applyProtection="1">
      <alignment horizontal="center" vertical="center"/>
    </xf>
    <xf numFmtId="187" fontId="1" fillId="0" borderId="6" xfId="0" applyNumberFormat="1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87" fontId="1" fillId="2" borderId="5" xfId="0" applyNumberFormat="1" applyFont="1" applyFill="1" applyBorder="1" applyAlignment="1" applyProtection="1">
      <alignment horizontal="center" vertical="center" wrapText="1"/>
    </xf>
    <xf numFmtId="18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11" borderId="14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188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91" fontId="1" fillId="2" borderId="12" xfId="0" applyNumberFormat="1" applyFont="1" applyFill="1" applyBorder="1" applyAlignment="1" applyProtection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0" fontId="1" fillId="6" borderId="15" xfId="0" applyFont="1" applyFill="1" applyBorder="1" applyAlignment="1" applyProtection="1">
      <alignment horizontal="center" vertical="center" wrapText="1"/>
    </xf>
    <xf numFmtId="3" fontId="1" fillId="9" borderId="6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93" fontId="1" fillId="0" borderId="6" xfId="0" applyNumberFormat="1" applyFont="1" applyBorder="1" applyAlignment="1">
      <alignment horizontal="center" vertical="center"/>
    </xf>
    <xf numFmtId="2" fontId="1" fillId="7" borderId="6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93" fontId="1" fillId="4" borderId="6" xfId="0" applyNumberFormat="1" applyFont="1" applyFill="1" applyBorder="1" applyAlignment="1">
      <alignment horizontal="center" vertical="center"/>
    </xf>
    <xf numFmtId="187" fontId="1" fillId="4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/>
    </xf>
    <xf numFmtId="0" fontId="1" fillId="9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2" fillId="11" borderId="6" xfId="0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/>
    </xf>
    <xf numFmtId="0" fontId="10" fillId="0" borderId="0" xfId="0" applyFont="1"/>
    <xf numFmtId="2" fontId="1" fillId="13" borderId="1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4" fontId="1" fillId="13" borderId="3" xfId="0" applyNumberFormat="1" applyFont="1" applyFill="1" applyBorder="1" applyAlignment="1" applyProtection="1">
      <alignment horizontal="center" vertical="center" wrapText="1"/>
    </xf>
    <xf numFmtId="190" fontId="1" fillId="13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Font="1" applyFill="1" applyBorder="1" applyAlignment="1" applyProtection="1">
      <alignment horizontal="center" vertical="center" wrapText="1"/>
    </xf>
    <xf numFmtId="0" fontId="1" fillId="14" borderId="3" xfId="0" applyFont="1" applyFill="1" applyBorder="1" applyAlignment="1" applyProtection="1">
      <alignment horizontal="center" vertical="center" wrapText="1"/>
    </xf>
    <xf numFmtId="0" fontId="1" fillId="13" borderId="5" xfId="0" applyFont="1" applyFill="1" applyBorder="1" applyAlignment="1" applyProtection="1">
      <alignment horizontal="center" vertical="center" wrapText="1"/>
    </xf>
    <xf numFmtId="0" fontId="1" fillId="14" borderId="9" xfId="0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4" fontId="1" fillId="13" borderId="5" xfId="0" applyNumberFormat="1" applyFont="1" applyFill="1" applyBorder="1" applyAlignment="1" applyProtection="1">
      <alignment horizontal="center" vertical="center" wrapText="1"/>
    </xf>
    <xf numFmtId="190" fontId="1" fillId="13" borderId="5" xfId="0" applyNumberFormat="1" applyFont="1" applyFill="1" applyBorder="1" applyAlignment="1" applyProtection="1">
      <alignment horizontal="center" vertical="center" wrapText="1"/>
    </xf>
    <xf numFmtId="0" fontId="1" fillId="14" borderId="5" xfId="0" applyFont="1" applyFill="1" applyBorder="1" applyAlignment="1" applyProtection="1">
      <alignment horizontal="center" vertical="center" wrapText="1"/>
    </xf>
    <xf numFmtId="0" fontId="1" fillId="13" borderId="5" xfId="0" applyFont="1" applyFill="1" applyBorder="1" applyAlignment="1" applyProtection="1">
      <alignment horizontal="center" vertical="top" wrapText="1"/>
    </xf>
    <xf numFmtId="0" fontId="1" fillId="13" borderId="2" xfId="0" applyFont="1" applyFill="1" applyBorder="1" applyAlignment="1" applyProtection="1">
      <alignment horizontal="center" vertical="center"/>
    </xf>
    <xf numFmtId="49" fontId="1" fillId="13" borderId="5" xfId="0" applyNumberFormat="1" applyFont="1" applyFill="1" applyBorder="1" applyAlignment="1" applyProtection="1">
      <alignment horizontal="center" vertical="center" wrapText="1"/>
    </xf>
    <xf numFmtId="0" fontId="1" fillId="13" borderId="16" xfId="0" applyFont="1" applyFill="1" applyBorder="1" applyAlignment="1" applyProtection="1">
      <alignment horizontal="center" vertical="center" wrapText="1"/>
    </xf>
    <xf numFmtId="188" fontId="1" fillId="13" borderId="5" xfId="0" applyNumberFormat="1" applyFont="1" applyFill="1" applyBorder="1" applyAlignment="1" applyProtection="1">
      <alignment horizontal="center" vertical="center" wrapText="1"/>
    </xf>
    <xf numFmtId="187" fontId="1" fillId="13" borderId="5" xfId="0" applyNumberFormat="1" applyFont="1" applyFill="1" applyBorder="1" applyAlignment="1" applyProtection="1">
      <alignment horizontal="center" vertical="center" wrapText="1"/>
    </xf>
    <xf numFmtId="189" fontId="1" fillId="13" borderId="5" xfId="0" applyNumberFormat="1" applyFont="1" applyFill="1" applyBorder="1" applyAlignment="1" applyProtection="1">
      <alignment horizontal="center" vertical="center" wrapText="1"/>
    </xf>
    <xf numFmtId="0" fontId="1" fillId="14" borderId="14" xfId="0" applyFont="1" applyFill="1" applyBorder="1" applyAlignment="1" applyProtection="1">
      <alignment horizontal="center" vertical="center" wrapText="1"/>
    </xf>
    <xf numFmtId="0" fontId="1" fillId="13" borderId="12" xfId="0" applyFont="1" applyFill="1" applyBorder="1" applyAlignment="1" applyProtection="1">
      <alignment horizontal="center" vertical="center"/>
    </xf>
    <xf numFmtId="191" fontId="1" fillId="15" borderId="6" xfId="0" applyNumberFormat="1" applyFont="1" applyFill="1" applyBorder="1" applyAlignment="1" applyProtection="1">
      <alignment horizontal="center" vertical="center" wrapText="1"/>
    </xf>
    <xf numFmtId="194" fontId="1" fillId="0" borderId="6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2" fontId="12" fillId="0" borderId="6" xfId="0" applyNumberFormat="1" applyFont="1" applyFill="1" applyBorder="1" applyAlignment="1" applyProtection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188" fontId="1" fillId="2" borderId="3" xfId="0" applyNumberFormat="1" applyFont="1" applyFill="1" applyBorder="1" applyAlignment="1" applyProtection="1">
      <alignment horizontal="center" vertical="center" wrapText="1"/>
    </xf>
    <xf numFmtId="188" fontId="1" fillId="2" borderId="5" xfId="0" applyNumberFormat="1" applyFont="1" applyFill="1" applyBorder="1" applyAlignment="1" applyProtection="1">
      <alignment horizontal="center" vertical="center" wrapText="1"/>
    </xf>
    <xf numFmtId="187" fontId="1" fillId="2" borderId="3" xfId="0" applyNumberFormat="1" applyFont="1" applyFill="1" applyBorder="1" applyAlignment="1" applyProtection="1">
      <alignment horizontal="center" vertical="center" wrapText="1"/>
    </xf>
    <xf numFmtId="187" fontId="1" fillId="2" borderId="5" xfId="0" applyNumberFormat="1" applyFont="1" applyFill="1" applyBorder="1" applyAlignment="1" applyProtection="1">
      <alignment horizontal="center" vertical="center" wrapText="1"/>
    </xf>
    <xf numFmtId="189" fontId="1" fillId="2" borderId="3" xfId="0" applyNumberFormat="1" applyFont="1" applyFill="1" applyBorder="1" applyAlignment="1" applyProtection="1">
      <alignment horizontal="center" vertical="center" wrapText="1"/>
    </xf>
    <xf numFmtId="189" fontId="1" fillId="2" borderId="5" xfId="0" applyNumberFormat="1" applyFont="1" applyFill="1" applyBorder="1" applyAlignment="1" applyProtection="1">
      <alignment horizontal="center" vertical="center" wrapText="1"/>
    </xf>
    <xf numFmtId="187" fontId="1" fillId="2" borderId="22" xfId="0" applyNumberFormat="1" applyFont="1" applyFill="1" applyBorder="1" applyAlignment="1" applyProtection="1">
      <alignment horizontal="center" vertical="center" wrapText="1"/>
    </xf>
    <xf numFmtId="187" fontId="1" fillId="2" borderId="29" xfId="0" applyNumberFormat="1" applyFont="1" applyFill="1" applyBorder="1" applyAlignment="1" applyProtection="1">
      <alignment horizontal="center" vertical="center" wrapText="1"/>
    </xf>
    <xf numFmtId="187" fontId="1" fillId="2" borderId="25" xfId="0" applyNumberFormat="1" applyFont="1" applyFill="1" applyBorder="1" applyAlignment="1" applyProtection="1">
      <alignment horizontal="center" vertical="center" wrapText="1"/>
    </xf>
    <xf numFmtId="187" fontId="1" fillId="2" borderId="30" xfId="0" applyNumberFormat="1" applyFont="1" applyFill="1" applyBorder="1" applyAlignment="1" applyProtection="1">
      <alignment horizontal="center" vertical="center" wrapText="1"/>
    </xf>
    <xf numFmtId="189" fontId="1" fillId="2" borderId="5" xfId="0" applyNumberFormat="1" applyFont="1" applyFill="1" applyBorder="1" applyAlignment="1" applyProtection="1">
      <alignment horizontal="center" vertical="center" textRotation="180" wrapText="1"/>
    </xf>
    <xf numFmtId="4" fontId="1" fillId="2" borderId="22" xfId="0" applyNumberFormat="1" applyFont="1" applyFill="1" applyBorder="1" applyAlignment="1" applyProtection="1">
      <alignment horizontal="center" vertical="center" wrapText="1"/>
    </xf>
    <xf numFmtId="4" fontId="1" fillId="2" borderId="23" xfId="0" applyNumberFormat="1" applyFont="1" applyFill="1" applyBorder="1" applyAlignment="1" applyProtection="1">
      <alignment horizontal="center" vertical="center" wrapText="1"/>
    </xf>
    <xf numFmtId="4" fontId="1" fillId="2" borderId="24" xfId="0" applyNumberFormat="1" applyFont="1" applyFill="1" applyBorder="1" applyAlignment="1" applyProtection="1">
      <alignment horizontal="center" vertical="center" wrapText="1"/>
    </xf>
    <xf numFmtId="4" fontId="1" fillId="2" borderId="25" xfId="0" applyNumberFormat="1" applyFont="1" applyFill="1" applyBorder="1" applyAlignment="1" applyProtection="1">
      <alignment horizontal="center" vertical="center" wrapText="1"/>
    </xf>
    <xf numFmtId="4" fontId="1" fillId="2" borderId="26" xfId="0" applyNumberFormat="1" applyFont="1" applyFill="1" applyBorder="1" applyAlignment="1" applyProtection="1">
      <alignment horizontal="center" vertical="center" wrapText="1"/>
    </xf>
    <xf numFmtId="4" fontId="1" fillId="2" borderId="27" xfId="0" applyNumberFormat="1" applyFont="1" applyFill="1" applyBorder="1" applyAlignment="1" applyProtection="1">
      <alignment horizontal="center" vertical="center" wrapText="1"/>
    </xf>
    <xf numFmtId="188" fontId="1" fillId="2" borderId="5" xfId="0" applyNumberFormat="1" applyFont="1" applyFill="1" applyBorder="1" applyAlignment="1" applyProtection="1">
      <alignment horizontal="center" vertical="center" textRotation="180" wrapText="1"/>
    </xf>
    <xf numFmtId="187" fontId="1" fillId="2" borderId="5" xfId="0" applyNumberFormat="1" applyFont="1" applyFill="1" applyBorder="1" applyAlignment="1" applyProtection="1">
      <alignment horizontal="center" vertical="center" textRotation="180" wrapText="1"/>
    </xf>
    <xf numFmtId="0" fontId="1" fillId="11" borderId="17" xfId="0" applyFont="1" applyFill="1" applyBorder="1" applyAlignment="1" applyProtection="1">
      <alignment horizontal="center" vertical="center" wrapText="1"/>
    </xf>
    <xf numFmtId="0" fontId="1" fillId="11" borderId="14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11" borderId="18" xfId="0" applyFont="1" applyFill="1" applyBorder="1" applyAlignment="1" applyProtection="1">
      <alignment horizontal="center" vertical="center" wrapText="1"/>
    </xf>
    <xf numFmtId="0" fontId="1" fillId="11" borderId="13" xfId="0" applyFont="1" applyFill="1" applyBorder="1" applyAlignment="1" applyProtection="1">
      <alignment horizontal="center" vertical="center" wrapText="1"/>
    </xf>
    <xf numFmtId="0" fontId="1" fillId="11" borderId="19" xfId="0" applyFont="1" applyFill="1" applyBorder="1" applyAlignment="1" applyProtection="1">
      <alignment horizontal="center" vertical="center" wrapText="1"/>
    </xf>
    <xf numFmtId="0" fontId="1" fillId="11" borderId="20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" fillId="8" borderId="17" xfId="0" applyFont="1" applyFill="1" applyBorder="1" applyAlignment="1" applyProtection="1">
      <alignment horizontal="center" vertical="center" wrapText="1"/>
    </xf>
    <xf numFmtId="0" fontId="1" fillId="8" borderId="18" xfId="0" applyFont="1" applyFill="1" applyBorder="1" applyAlignment="1" applyProtection="1">
      <alignment horizontal="center" vertical="center" wrapText="1"/>
    </xf>
    <xf numFmtId="0" fontId="1" fillId="8" borderId="19" xfId="0" applyFont="1" applyFill="1" applyBorder="1" applyAlignment="1" applyProtection="1">
      <alignment horizontal="center" vertical="center" wrapText="1"/>
    </xf>
    <xf numFmtId="0" fontId="1" fillId="8" borderId="20" xfId="0" applyFont="1" applyFill="1" applyBorder="1" applyAlignment="1" applyProtection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center" vertical="center" wrapText="1"/>
    </xf>
    <xf numFmtId="0" fontId="1" fillId="8" borderId="21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18" borderId="1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1" fillId="18" borderId="12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</xf>
    <xf numFmtId="0" fontId="1" fillId="12" borderId="11" xfId="0" applyFont="1" applyFill="1" applyBorder="1" applyAlignment="1" applyProtection="1">
      <alignment horizontal="center" vertical="center" wrapText="1"/>
    </xf>
    <xf numFmtId="0" fontId="1" fillId="12" borderId="10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6" borderId="2" xfId="0" applyFont="1" applyFill="1" applyBorder="1" applyAlignment="1" applyProtection="1">
      <alignment horizontal="center" vertical="center" wrapText="1"/>
    </xf>
    <xf numFmtId="0" fontId="1" fillId="16" borderId="12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/>
    </xf>
    <xf numFmtId="0" fontId="1" fillId="16" borderId="2" xfId="0" applyFont="1" applyFill="1" applyBorder="1" applyAlignment="1" applyProtection="1">
      <alignment horizontal="center" vertical="center"/>
    </xf>
    <xf numFmtId="0" fontId="1" fillId="16" borderId="12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2" fontId="1" fillId="2" borderId="22" xfId="0" applyNumberFormat="1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2" fontId="1" fillId="2" borderId="25" xfId="0" applyNumberFormat="1" applyFont="1" applyFill="1" applyBorder="1" applyAlignment="1" applyProtection="1">
      <alignment horizontal="center" vertical="center" wrapText="1"/>
    </xf>
    <xf numFmtId="2" fontId="1" fillId="2" borderId="26" xfId="0" applyNumberFormat="1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12" borderId="1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17" borderId="1" xfId="0" applyFont="1" applyFill="1" applyBorder="1" applyAlignment="1" applyProtection="1">
      <alignment horizontal="center" vertical="center"/>
    </xf>
    <xf numFmtId="0" fontId="1" fillId="17" borderId="2" xfId="0" applyFont="1" applyFill="1" applyBorder="1" applyAlignment="1" applyProtection="1">
      <alignment horizontal="center" vertical="center"/>
    </xf>
    <xf numFmtId="0" fontId="1" fillId="17" borderId="12" xfId="0" applyFont="1" applyFill="1" applyBorder="1" applyAlignment="1" applyProtection="1">
      <alignment horizontal="center" vertical="center"/>
    </xf>
    <xf numFmtId="189" fontId="1" fillId="13" borderId="5" xfId="0" applyNumberFormat="1" applyFont="1" applyFill="1" applyBorder="1" applyAlignment="1" applyProtection="1">
      <alignment horizontal="center" vertical="center" textRotation="180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17" xfId="0" applyFont="1" applyFill="1" applyBorder="1" applyAlignment="1" applyProtection="1">
      <alignment horizontal="center" vertical="center" wrapText="1"/>
    </xf>
    <xf numFmtId="0" fontId="1" fillId="14" borderId="14" xfId="0" applyFont="1" applyFill="1" applyBorder="1" applyAlignment="1" applyProtection="1">
      <alignment horizontal="center" vertical="center" wrapText="1"/>
    </xf>
    <xf numFmtId="0" fontId="1" fillId="13" borderId="5" xfId="0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0" fontId="1" fillId="14" borderId="18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 wrapText="1"/>
    </xf>
    <xf numFmtId="0" fontId="1" fillId="14" borderId="20" xfId="0" applyFont="1" applyFill="1" applyBorder="1" applyAlignment="1" applyProtection="1">
      <alignment horizontal="center" vertical="center" wrapText="1"/>
    </xf>
    <xf numFmtId="0" fontId="1" fillId="14" borderId="13" xfId="0" applyFont="1" applyFill="1" applyBorder="1" applyAlignment="1" applyProtection="1">
      <alignment horizontal="center" vertical="center" wrapText="1"/>
    </xf>
    <xf numFmtId="0" fontId="1" fillId="14" borderId="7" xfId="0" applyFont="1" applyFill="1" applyBorder="1" applyAlignment="1" applyProtection="1">
      <alignment horizontal="center" vertical="center" wrapText="1"/>
    </xf>
    <xf numFmtId="0" fontId="1" fillId="13" borderId="3" xfId="0" applyFont="1" applyFill="1" applyBorder="1" applyAlignment="1" applyProtection="1">
      <alignment horizontal="center" vertical="center" wrapText="1"/>
    </xf>
    <xf numFmtId="187" fontId="1" fillId="13" borderId="3" xfId="0" applyNumberFormat="1" applyFont="1" applyFill="1" applyBorder="1" applyAlignment="1" applyProtection="1">
      <alignment horizontal="center" vertical="center" wrapText="1"/>
    </xf>
    <xf numFmtId="187" fontId="1" fillId="13" borderId="5" xfId="0" applyNumberFormat="1" applyFont="1" applyFill="1" applyBorder="1" applyAlignment="1" applyProtection="1">
      <alignment horizontal="center" vertical="center" wrapText="1"/>
    </xf>
    <xf numFmtId="188" fontId="1" fillId="13" borderId="5" xfId="0" applyNumberFormat="1" applyFont="1" applyFill="1" applyBorder="1" applyAlignment="1" applyProtection="1">
      <alignment horizontal="center" vertical="center" textRotation="180" wrapText="1"/>
    </xf>
    <xf numFmtId="187" fontId="1" fillId="13" borderId="5" xfId="0" applyNumberFormat="1" applyFont="1" applyFill="1" applyBorder="1" applyAlignment="1" applyProtection="1">
      <alignment horizontal="center" vertical="center" textRotation="180" wrapText="1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1" fillId="13" borderId="19" xfId="0" applyFont="1" applyFill="1" applyBorder="1" applyAlignment="1" applyProtection="1">
      <alignment horizontal="center" vertical="center" wrapText="1"/>
    </xf>
    <xf numFmtId="0" fontId="1" fillId="13" borderId="20" xfId="0" applyFont="1" applyFill="1" applyBorder="1" applyAlignment="1" applyProtection="1">
      <alignment horizontal="center" vertical="center" wrapText="1"/>
    </xf>
    <xf numFmtId="0" fontId="1" fillId="13" borderId="7" xfId="0" applyFont="1" applyFill="1" applyBorder="1" applyAlignment="1" applyProtection="1">
      <alignment horizontal="center" vertical="center" wrapText="1"/>
    </xf>
    <xf numFmtId="4" fontId="1" fillId="13" borderId="22" xfId="0" applyNumberFormat="1" applyFont="1" applyFill="1" applyBorder="1" applyAlignment="1" applyProtection="1">
      <alignment horizontal="center" vertical="center" wrapText="1"/>
    </xf>
    <xf numFmtId="4" fontId="1" fillId="13" borderId="23" xfId="0" applyNumberFormat="1" applyFont="1" applyFill="1" applyBorder="1" applyAlignment="1" applyProtection="1">
      <alignment horizontal="center" vertical="center" wrapText="1"/>
    </xf>
    <xf numFmtId="4" fontId="1" fillId="13" borderId="29" xfId="0" applyNumberFormat="1" applyFont="1" applyFill="1" applyBorder="1" applyAlignment="1" applyProtection="1">
      <alignment horizontal="center" vertical="center" wrapText="1"/>
    </xf>
    <xf numFmtId="4" fontId="1" fillId="13" borderId="25" xfId="0" applyNumberFormat="1" applyFont="1" applyFill="1" applyBorder="1" applyAlignment="1" applyProtection="1">
      <alignment horizontal="center" vertical="center" wrapText="1"/>
    </xf>
    <xf numFmtId="4" fontId="1" fillId="13" borderId="26" xfId="0" applyNumberFormat="1" applyFont="1" applyFill="1" applyBorder="1" applyAlignment="1" applyProtection="1">
      <alignment horizontal="center" vertical="center" wrapText="1"/>
    </xf>
    <xf numFmtId="4" fontId="1" fillId="13" borderId="30" xfId="0" applyNumberFormat="1" applyFont="1" applyFill="1" applyBorder="1" applyAlignment="1" applyProtection="1">
      <alignment horizontal="center" vertical="center" wrapText="1"/>
    </xf>
    <xf numFmtId="0" fontId="1" fillId="13" borderId="31" xfId="0" applyFont="1" applyFill="1" applyBorder="1" applyAlignment="1" applyProtection="1">
      <alignment horizontal="center" vertical="center" wrapText="1"/>
    </xf>
    <xf numFmtId="0" fontId="1" fillId="13" borderId="22" xfId="0" applyFont="1" applyFill="1" applyBorder="1" applyAlignment="1" applyProtection="1">
      <alignment horizontal="center" vertical="center" wrapText="1"/>
    </xf>
    <xf numFmtId="0" fontId="1" fillId="13" borderId="23" xfId="0" applyFont="1" applyFill="1" applyBorder="1" applyAlignment="1" applyProtection="1">
      <alignment horizontal="center" vertical="center" wrapText="1"/>
    </xf>
    <xf numFmtId="0" fontId="1" fillId="13" borderId="29" xfId="0" applyFont="1" applyFill="1" applyBorder="1" applyAlignment="1" applyProtection="1">
      <alignment horizontal="center" vertical="center" wrapText="1"/>
    </xf>
    <xf numFmtId="0" fontId="1" fillId="13" borderId="25" xfId="0" applyFont="1" applyFill="1" applyBorder="1" applyAlignment="1" applyProtection="1">
      <alignment horizontal="center" vertical="center" wrapText="1"/>
    </xf>
    <xf numFmtId="0" fontId="1" fillId="13" borderId="26" xfId="0" applyFont="1" applyFill="1" applyBorder="1" applyAlignment="1" applyProtection="1">
      <alignment horizontal="center" vertical="center" wrapText="1"/>
    </xf>
    <xf numFmtId="0" fontId="1" fillId="13" borderId="30" xfId="0" applyFont="1" applyFill="1" applyBorder="1" applyAlignment="1" applyProtection="1">
      <alignment horizontal="center" vertical="center" wrapText="1"/>
    </xf>
    <xf numFmtId="2" fontId="1" fillId="13" borderId="22" xfId="0" applyNumberFormat="1" applyFont="1" applyFill="1" applyBorder="1" applyAlignment="1" applyProtection="1">
      <alignment horizontal="center" vertical="center" wrapText="1"/>
    </xf>
    <xf numFmtId="2" fontId="1" fillId="13" borderId="23" xfId="0" applyNumberFormat="1" applyFont="1" applyFill="1" applyBorder="1" applyAlignment="1" applyProtection="1">
      <alignment horizontal="center" vertical="center" wrapText="1"/>
    </xf>
    <xf numFmtId="2" fontId="1" fillId="13" borderId="29" xfId="0" applyNumberFormat="1" applyFont="1" applyFill="1" applyBorder="1" applyAlignment="1" applyProtection="1">
      <alignment horizontal="center" vertical="center" wrapText="1"/>
    </xf>
    <xf numFmtId="2" fontId="1" fillId="13" borderId="25" xfId="0" applyNumberFormat="1" applyFont="1" applyFill="1" applyBorder="1" applyAlignment="1" applyProtection="1">
      <alignment horizontal="center" vertical="center" wrapText="1"/>
    </xf>
    <xf numFmtId="2" fontId="1" fillId="13" borderId="26" xfId="0" applyNumberFormat="1" applyFont="1" applyFill="1" applyBorder="1" applyAlignment="1" applyProtection="1">
      <alignment horizontal="center" vertical="center" wrapText="1"/>
    </xf>
    <xf numFmtId="2" fontId="1" fillId="13" borderId="30" xfId="0" applyNumberFormat="1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 wrapText="1"/>
    </xf>
    <xf numFmtId="0" fontId="1" fillId="14" borderId="5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12" xfId="0" applyFont="1" applyFill="1" applyBorder="1" applyAlignment="1" applyProtection="1">
      <alignment horizontal="center" vertical="center" wrapText="1"/>
    </xf>
    <xf numFmtId="2" fontId="1" fillId="13" borderId="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" fillId="13" borderId="3" xfId="0" applyNumberFormat="1" applyFont="1" applyFill="1" applyBorder="1" applyAlignment="1" applyProtection="1">
      <alignment horizontal="center" vertical="center" wrapText="1"/>
    </xf>
    <xf numFmtId="49" fontId="1" fillId="13" borderId="5" xfId="0" applyNumberFormat="1" applyFont="1" applyFill="1" applyBorder="1" applyAlignment="1" applyProtection="1">
      <alignment horizontal="center" vertical="center" wrapText="1"/>
    </xf>
    <xf numFmtId="187" fontId="1" fillId="13" borderId="22" xfId="0" applyNumberFormat="1" applyFont="1" applyFill="1" applyBorder="1" applyAlignment="1" applyProtection="1">
      <alignment horizontal="center" vertical="center" wrapText="1"/>
    </xf>
    <xf numFmtId="187" fontId="1" fillId="13" borderId="29" xfId="0" applyNumberFormat="1" applyFont="1" applyFill="1" applyBorder="1" applyAlignment="1" applyProtection="1">
      <alignment horizontal="center" vertical="center" wrapText="1"/>
    </xf>
    <xf numFmtId="187" fontId="1" fillId="13" borderId="25" xfId="0" applyNumberFormat="1" applyFont="1" applyFill="1" applyBorder="1" applyAlignment="1" applyProtection="1">
      <alignment horizontal="center" vertical="center" wrapText="1"/>
    </xf>
    <xf numFmtId="187" fontId="1" fillId="13" borderId="30" xfId="0" applyNumberFormat="1" applyFont="1" applyFill="1" applyBorder="1" applyAlignment="1" applyProtection="1">
      <alignment horizontal="center" vertical="center" wrapText="1"/>
    </xf>
    <xf numFmtId="188" fontId="1" fillId="13" borderId="3" xfId="0" applyNumberFormat="1" applyFont="1" applyFill="1" applyBorder="1" applyAlignment="1" applyProtection="1">
      <alignment horizontal="center" vertical="center" wrapText="1"/>
    </xf>
    <xf numFmtId="188" fontId="1" fillId="13" borderId="5" xfId="0" applyNumberFormat="1" applyFont="1" applyFill="1" applyBorder="1" applyAlignment="1" applyProtection="1">
      <alignment horizontal="center" vertical="center" wrapText="1"/>
    </xf>
    <xf numFmtId="189" fontId="1" fillId="13" borderId="3" xfId="0" applyNumberFormat="1" applyFont="1" applyFill="1" applyBorder="1" applyAlignment="1" applyProtection="1">
      <alignment horizontal="center" vertical="center" wrapText="1"/>
    </xf>
    <xf numFmtId="189" fontId="1" fillId="13" borderId="5" xfId="0" applyNumberFormat="1" applyFont="1" applyFill="1" applyBorder="1" applyAlignment="1" applyProtection="1">
      <alignment horizontal="center" vertical="center" wrapText="1"/>
    </xf>
    <xf numFmtId="0" fontId="1" fillId="13" borderId="17" xfId="0" applyFont="1" applyFill="1" applyBorder="1" applyAlignment="1" applyProtection="1">
      <alignment horizontal="center" vertical="center" wrapText="1"/>
    </xf>
    <xf numFmtId="0" fontId="1" fillId="13" borderId="18" xfId="0" applyFont="1" applyFill="1" applyBorder="1" applyAlignment="1" applyProtection="1">
      <alignment horizontal="center" vertical="center" wrapText="1"/>
    </xf>
    <xf numFmtId="0" fontId="1" fillId="13" borderId="13" xfId="0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3" xfId="4"/>
    <cellStyle name="ปกติ 19" xfId="5"/>
    <cellStyle name="ปกติ 3 2 4" xfId="6"/>
    <cellStyle name="ปกติ 3 2 5" xfId="7"/>
    <cellStyle name="ปกติ 3 2 6" xfId="8"/>
    <cellStyle name="ปกติ 3 2 7" xfId="9"/>
    <cellStyle name="ปกติ 3 2 8" xfId="10"/>
    <cellStyle name="ปกติ 3 2 9" xfId="11"/>
    <cellStyle name="ปกติ 3 3" xfId="12"/>
    <cellStyle name="ปกติ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32"/>
  <sheetViews>
    <sheetView view="pageBreakPreview" zoomScale="70" zoomScaleNormal="100" zoomScaleSheetLayoutView="70" workbookViewId="0">
      <pane ySplit="7" topLeftCell="A8" activePane="bottomLeft" state="frozen"/>
      <selection pane="bottomLeft" activeCell="Z17" sqref="Z17"/>
    </sheetView>
  </sheetViews>
  <sheetFormatPr defaultRowHeight="30" customHeight="1" x14ac:dyDescent="0.2"/>
  <cols>
    <col min="1" max="1" width="7" style="58" customWidth="1"/>
    <col min="2" max="2" width="20.875" style="58" customWidth="1"/>
    <col min="3" max="3" width="9.5" style="58" customWidth="1"/>
    <col min="4" max="4" width="9" style="58" hidden="1" customWidth="1"/>
    <col min="5" max="5" width="15.125" style="58" hidden="1" customWidth="1"/>
    <col min="6" max="6" width="14.125" style="58" hidden="1" customWidth="1"/>
    <col min="7" max="7" width="8.25" style="58" customWidth="1"/>
    <col min="8" max="9" width="14.75" style="58" hidden="1" customWidth="1"/>
    <col min="10" max="10" width="9" style="58" hidden="1" customWidth="1"/>
    <col min="11" max="11" width="15.125" style="58" customWidth="1"/>
    <col min="12" max="12" width="10.375" style="58" hidden="1" customWidth="1"/>
    <col min="13" max="13" width="9.625" style="58" hidden="1" customWidth="1"/>
    <col min="14" max="14" width="11.75" style="58" customWidth="1"/>
    <col min="15" max="15" width="9" style="58" hidden="1" customWidth="1"/>
    <col min="16" max="16" width="10.375" style="58" customWidth="1"/>
    <col min="17" max="25" width="9" style="58" hidden="1" customWidth="1"/>
    <col min="26" max="26" width="22.375" style="59" customWidth="1"/>
    <col min="27" max="27" width="12.875" style="58" customWidth="1"/>
    <col min="28" max="28" width="14" style="58" customWidth="1"/>
    <col min="29" max="30" width="9" style="58" customWidth="1"/>
    <col min="31" max="35" width="9" style="58" hidden="1" customWidth="1"/>
    <col min="36" max="36" width="12.125" style="58" customWidth="1"/>
    <col min="37" max="37" width="9" style="58" customWidth="1"/>
    <col min="38" max="38" width="9" style="58" hidden="1" customWidth="1"/>
    <col min="39" max="39" width="15.375" style="58" bestFit="1" customWidth="1"/>
    <col min="40" max="40" width="52.625" style="58" hidden="1" customWidth="1"/>
    <col min="41" max="41" width="13.125" style="58" hidden="1" customWidth="1"/>
    <col min="42" max="42" width="4.625" style="58" hidden="1" customWidth="1"/>
    <col min="43" max="44" width="4.75" style="58" hidden="1" customWidth="1"/>
    <col min="45" max="45" width="5.625" style="58" hidden="1" customWidth="1"/>
    <col min="46" max="46" width="28.5" style="58" customWidth="1"/>
    <col min="47" max="47" width="19" style="58" hidden="1" customWidth="1"/>
    <col min="48" max="48" width="22.125" style="58" hidden="1" customWidth="1"/>
    <col min="49" max="49" width="21.875" style="58" customWidth="1"/>
    <col min="50" max="50" width="8.75" style="58" hidden="1" customWidth="1"/>
    <col min="51" max="53" width="9" style="58" hidden="1" customWidth="1"/>
    <col min="54" max="54" width="12.125" style="58" hidden="1" customWidth="1"/>
    <col min="55" max="56" width="9" style="58" hidden="1" customWidth="1"/>
    <col min="57" max="57" width="16.125" style="58" hidden="1" customWidth="1"/>
    <col min="58" max="59" width="9" style="58" hidden="1" customWidth="1"/>
    <col min="60" max="60" width="15.75" style="59" hidden="1" customWidth="1"/>
    <col min="61" max="62" width="9" style="59" hidden="1" customWidth="1"/>
    <col min="63" max="66" width="9" style="58" hidden="1" customWidth="1"/>
    <col min="67" max="67" width="10.75" style="58" hidden="1" customWidth="1"/>
    <col min="68" max="75" width="9" style="58" hidden="1" customWidth="1"/>
    <col min="76" max="76" width="14.75" style="58" hidden="1" customWidth="1"/>
    <col min="77" max="77" width="7" style="58" hidden="1" customWidth="1"/>
    <col min="78" max="79" width="9" style="58" hidden="1" customWidth="1"/>
    <col min="80" max="80" width="46.5" style="58" hidden="1" customWidth="1"/>
    <col min="81" max="82" width="9" style="58" hidden="1" customWidth="1"/>
    <col min="83" max="83" width="10.875" style="58" hidden="1" customWidth="1"/>
    <col min="84" max="157" width="9" style="59"/>
    <col min="158" max="16384" width="9" style="58"/>
  </cols>
  <sheetData>
    <row r="1" spans="1:157" ht="30" customHeight="1" x14ac:dyDescent="0.2">
      <c r="B1" s="109" t="s">
        <v>160</v>
      </c>
      <c r="C1" s="109"/>
      <c r="D1" s="109"/>
      <c r="E1" s="109"/>
      <c r="F1" s="109"/>
      <c r="G1" s="109"/>
      <c r="H1" s="109"/>
      <c r="I1" s="109"/>
      <c r="J1" s="109"/>
      <c r="K1" s="109"/>
    </row>
    <row r="3" spans="1:157" ht="30" customHeight="1" x14ac:dyDescent="0.2">
      <c r="A3" s="154" t="s">
        <v>0</v>
      </c>
      <c r="B3" s="111" t="s">
        <v>1</v>
      </c>
      <c r="C3" s="44"/>
      <c r="D3" s="111" t="s">
        <v>2</v>
      </c>
      <c r="E3" s="111" t="s">
        <v>3</v>
      </c>
      <c r="F3" s="111" t="s">
        <v>4</v>
      </c>
      <c r="G3" s="111" t="s">
        <v>141</v>
      </c>
      <c r="H3" s="122" t="s">
        <v>5</v>
      </c>
      <c r="I3" s="123"/>
      <c r="J3" s="111" t="s">
        <v>6</v>
      </c>
      <c r="K3" s="116" t="s">
        <v>7</v>
      </c>
      <c r="L3" s="118" t="s">
        <v>8</v>
      </c>
      <c r="M3" s="120" t="s">
        <v>9</v>
      </c>
      <c r="N3" s="120" t="s">
        <v>10</v>
      </c>
      <c r="O3" s="127" t="s">
        <v>11</v>
      </c>
      <c r="P3" s="128"/>
      <c r="Q3" s="128"/>
      <c r="R3" s="128"/>
      <c r="S3" s="129"/>
      <c r="T3" s="179" t="s">
        <v>12</v>
      </c>
      <c r="U3" s="180" t="s">
        <v>13</v>
      </c>
      <c r="V3" s="181"/>
      <c r="W3" s="184" t="s">
        <v>14</v>
      </c>
      <c r="X3" s="185"/>
      <c r="Y3" s="148" t="s">
        <v>15</v>
      </c>
      <c r="Z3" s="149"/>
      <c r="AA3" s="148" t="s">
        <v>16</v>
      </c>
      <c r="AB3" s="149"/>
      <c r="AC3" s="1"/>
      <c r="AD3" s="144" t="s">
        <v>17</v>
      </c>
      <c r="AE3" s="145"/>
      <c r="AF3" s="145"/>
      <c r="AG3" s="145"/>
      <c r="AH3" s="145"/>
      <c r="AI3" s="145"/>
      <c r="AJ3" s="137" t="s">
        <v>18</v>
      </c>
      <c r="AK3" s="135" t="s">
        <v>19</v>
      </c>
      <c r="AL3" s="139"/>
      <c r="AM3" s="140"/>
      <c r="AN3" s="197" t="s">
        <v>20</v>
      </c>
      <c r="AO3" s="208" t="s">
        <v>41</v>
      </c>
      <c r="AP3" s="199" t="s">
        <v>21</v>
      </c>
      <c r="AQ3" s="200"/>
      <c r="AR3" s="200"/>
      <c r="AS3" s="200"/>
      <c r="AT3" s="200"/>
      <c r="AU3" s="201"/>
      <c r="AV3" s="42"/>
      <c r="AW3" s="202" t="s">
        <v>22</v>
      </c>
      <c r="AX3" s="201" t="s">
        <v>23</v>
      </c>
      <c r="AY3" s="159" t="s">
        <v>156</v>
      </c>
      <c r="AZ3" s="161"/>
      <c r="BA3" s="39">
        <v>0.16</v>
      </c>
      <c r="BB3" s="159" t="s">
        <v>146</v>
      </c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35"/>
      <c r="BN3" s="34">
        <v>0.28000000000000003</v>
      </c>
      <c r="BO3" s="159" t="s">
        <v>157</v>
      </c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34">
        <v>0.2</v>
      </c>
      <c r="CB3" s="171" t="s">
        <v>158</v>
      </c>
      <c r="CC3" s="171"/>
      <c r="CD3" s="34">
        <v>0.36</v>
      </c>
      <c r="CE3" s="156" t="s">
        <v>130</v>
      </c>
    </row>
    <row r="4" spans="1:157" ht="30" customHeight="1" x14ac:dyDescent="0.2">
      <c r="A4" s="155"/>
      <c r="B4" s="112"/>
      <c r="C4" s="45"/>
      <c r="D4" s="112"/>
      <c r="E4" s="112"/>
      <c r="F4" s="112"/>
      <c r="G4" s="112"/>
      <c r="H4" s="124"/>
      <c r="I4" s="125"/>
      <c r="J4" s="112"/>
      <c r="K4" s="117"/>
      <c r="L4" s="119"/>
      <c r="M4" s="121"/>
      <c r="N4" s="121"/>
      <c r="O4" s="130"/>
      <c r="P4" s="131"/>
      <c r="Q4" s="131"/>
      <c r="R4" s="131"/>
      <c r="S4" s="132"/>
      <c r="T4" s="179"/>
      <c r="U4" s="182"/>
      <c r="V4" s="183"/>
      <c r="W4" s="186"/>
      <c r="X4" s="187"/>
      <c r="Y4" s="150"/>
      <c r="Z4" s="151"/>
      <c r="AA4" s="150"/>
      <c r="AB4" s="151"/>
      <c r="AC4" s="2"/>
      <c r="AD4" s="146"/>
      <c r="AE4" s="147"/>
      <c r="AF4" s="147"/>
      <c r="AG4" s="147"/>
      <c r="AH4" s="147"/>
      <c r="AI4" s="147"/>
      <c r="AJ4" s="138"/>
      <c r="AK4" s="141"/>
      <c r="AL4" s="142"/>
      <c r="AM4" s="143"/>
      <c r="AN4" s="198"/>
      <c r="AO4" s="208"/>
      <c r="AP4" s="205" t="s">
        <v>24</v>
      </c>
      <c r="AQ4" s="206"/>
      <c r="AR4" s="206"/>
      <c r="AS4" s="206"/>
      <c r="AT4" s="206"/>
      <c r="AU4" s="207"/>
      <c r="AV4" s="43"/>
      <c r="AW4" s="203"/>
      <c r="AX4" s="204"/>
      <c r="AY4" s="10"/>
      <c r="AZ4" s="10"/>
      <c r="BA4" s="173" t="s">
        <v>131</v>
      </c>
      <c r="BB4" s="159" t="s">
        <v>147</v>
      </c>
      <c r="BC4" s="160"/>
      <c r="BD4" s="161"/>
      <c r="BE4" s="162" t="s">
        <v>148</v>
      </c>
      <c r="BF4" s="163"/>
      <c r="BG4" s="164"/>
      <c r="BH4" s="165" t="s">
        <v>149</v>
      </c>
      <c r="BI4" s="166"/>
      <c r="BJ4" s="167"/>
      <c r="BK4" s="162" t="s">
        <v>150</v>
      </c>
      <c r="BL4" s="163"/>
      <c r="BM4" s="164"/>
      <c r="BN4" s="209" t="s">
        <v>131</v>
      </c>
      <c r="BO4" s="162" t="s">
        <v>151</v>
      </c>
      <c r="BP4" s="163"/>
      <c r="BQ4" s="164"/>
      <c r="BR4" s="162" t="s">
        <v>152</v>
      </c>
      <c r="BS4" s="163"/>
      <c r="BT4" s="164"/>
      <c r="BU4" s="172" t="s">
        <v>153</v>
      </c>
      <c r="BV4" s="172"/>
      <c r="BW4" s="172"/>
      <c r="BX4" s="162" t="s">
        <v>154</v>
      </c>
      <c r="BY4" s="163"/>
      <c r="BZ4" s="164"/>
      <c r="CA4" s="168" t="s">
        <v>131</v>
      </c>
      <c r="CB4" s="171" t="s">
        <v>132</v>
      </c>
      <c r="CC4" s="172" t="s">
        <v>133</v>
      </c>
      <c r="CD4" s="173" t="s">
        <v>131</v>
      </c>
      <c r="CE4" s="157"/>
    </row>
    <row r="5" spans="1:157" ht="45.75" customHeight="1" x14ac:dyDescent="0.2">
      <c r="A5" s="155"/>
      <c r="B5" s="112"/>
      <c r="C5" s="45"/>
      <c r="D5" s="112"/>
      <c r="E5" s="112"/>
      <c r="F5" s="112"/>
      <c r="G5" s="112"/>
      <c r="H5" s="118" t="s">
        <v>25</v>
      </c>
      <c r="I5" s="118" t="s">
        <v>26</v>
      </c>
      <c r="J5" s="112"/>
      <c r="K5" s="133" t="s">
        <v>27</v>
      </c>
      <c r="L5" s="134" t="s">
        <v>28</v>
      </c>
      <c r="M5" s="126" t="s">
        <v>29</v>
      </c>
      <c r="N5" s="126" t="s">
        <v>29</v>
      </c>
      <c r="O5" s="3" t="s">
        <v>30</v>
      </c>
      <c r="P5" s="3" t="s">
        <v>31</v>
      </c>
      <c r="Q5" s="4" t="s">
        <v>32</v>
      </c>
      <c r="R5" s="4" t="s">
        <v>33</v>
      </c>
      <c r="S5" s="4" t="s">
        <v>34</v>
      </c>
      <c r="T5" s="44"/>
      <c r="U5" s="44"/>
      <c r="V5" s="111" t="s">
        <v>35</v>
      </c>
      <c r="W5" s="44"/>
      <c r="X5" s="111" t="s">
        <v>35</v>
      </c>
      <c r="Y5" s="45"/>
      <c r="Z5" s="74" t="s">
        <v>36</v>
      </c>
      <c r="AA5" s="52" t="s">
        <v>64</v>
      </c>
      <c r="AB5" s="14" t="s">
        <v>36</v>
      </c>
      <c r="AC5" s="137" t="s">
        <v>37</v>
      </c>
      <c r="AD5" s="152" t="s">
        <v>38</v>
      </c>
      <c r="AE5" s="19"/>
      <c r="AF5" s="19"/>
      <c r="AG5" s="19"/>
      <c r="AH5" s="19"/>
      <c r="AI5" s="19"/>
      <c r="AJ5" s="138"/>
      <c r="AK5" s="50" t="s">
        <v>39</v>
      </c>
      <c r="AL5" s="114" t="s">
        <v>137</v>
      </c>
      <c r="AM5" s="135" t="s">
        <v>40</v>
      </c>
      <c r="AN5" s="198"/>
      <c r="AO5" s="208"/>
      <c r="AP5" s="43"/>
      <c r="AQ5" s="75"/>
      <c r="AR5" s="43"/>
      <c r="AS5" s="43"/>
      <c r="AT5" s="40"/>
      <c r="AU5" s="43"/>
      <c r="AV5" s="5" t="s">
        <v>42</v>
      </c>
      <c r="AW5" s="203"/>
      <c r="AX5" s="204"/>
      <c r="AY5" s="10" t="s">
        <v>134</v>
      </c>
      <c r="AZ5" s="10" t="s">
        <v>133</v>
      </c>
      <c r="BA5" s="174"/>
      <c r="BB5" s="176" t="s">
        <v>143</v>
      </c>
      <c r="BC5" s="194" t="s">
        <v>133</v>
      </c>
      <c r="BD5" s="176" t="s">
        <v>131</v>
      </c>
      <c r="BE5" s="176" t="s">
        <v>135</v>
      </c>
      <c r="BF5" s="194" t="s">
        <v>133</v>
      </c>
      <c r="BG5" s="176" t="s">
        <v>131</v>
      </c>
      <c r="BH5" s="188" t="s">
        <v>140</v>
      </c>
      <c r="BI5" s="191" t="s">
        <v>133</v>
      </c>
      <c r="BJ5" s="188" t="s">
        <v>131</v>
      </c>
      <c r="BK5" s="36"/>
      <c r="BL5" s="36"/>
      <c r="BM5" s="36"/>
      <c r="BN5" s="210"/>
      <c r="BO5" s="176" t="s">
        <v>144</v>
      </c>
      <c r="BP5" s="194" t="s">
        <v>133</v>
      </c>
      <c r="BQ5" s="176" t="s">
        <v>131</v>
      </c>
      <c r="BR5" s="176" t="s">
        <v>142</v>
      </c>
      <c r="BS5" s="176" t="s">
        <v>133</v>
      </c>
      <c r="BT5" s="176" t="s">
        <v>131</v>
      </c>
      <c r="BU5" s="176" t="s">
        <v>138</v>
      </c>
      <c r="BV5" s="194" t="s">
        <v>133</v>
      </c>
      <c r="BW5" s="176" t="s">
        <v>131</v>
      </c>
      <c r="BX5" s="176" t="s">
        <v>145</v>
      </c>
      <c r="BY5" s="194" t="s">
        <v>133</v>
      </c>
      <c r="BZ5" s="176" t="s">
        <v>131</v>
      </c>
      <c r="CA5" s="169"/>
      <c r="CB5" s="171"/>
      <c r="CC5" s="172"/>
      <c r="CD5" s="174"/>
      <c r="CE5" s="157"/>
    </row>
    <row r="6" spans="1:157" ht="39.75" customHeight="1" x14ac:dyDescent="0.2">
      <c r="A6" s="155"/>
      <c r="B6" s="112"/>
      <c r="C6" s="45"/>
      <c r="D6" s="112"/>
      <c r="E6" s="112"/>
      <c r="F6" s="112"/>
      <c r="G6" s="112"/>
      <c r="H6" s="119"/>
      <c r="I6" s="119"/>
      <c r="J6" s="45" t="s">
        <v>43</v>
      </c>
      <c r="K6" s="133"/>
      <c r="L6" s="134"/>
      <c r="M6" s="126"/>
      <c r="N6" s="126"/>
      <c r="O6" s="6" t="s">
        <v>44</v>
      </c>
      <c r="P6" s="6" t="s">
        <v>44</v>
      </c>
      <c r="Q6" s="7" t="s">
        <v>45</v>
      </c>
      <c r="R6" s="7" t="s">
        <v>45</v>
      </c>
      <c r="S6" s="7" t="s">
        <v>45</v>
      </c>
      <c r="T6" s="45"/>
      <c r="U6" s="45"/>
      <c r="V6" s="112"/>
      <c r="W6" s="45"/>
      <c r="X6" s="112"/>
      <c r="Y6" s="112" t="s">
        <v>46</v>
      </c>
      <c r="Z6" s="54" t="s">
        <v>47</v>
      </c>
      <c r="AA6" s="110" t="s">
        <v>161</v>
      </c>
      <c r="AB6" s="55" t="s">
        <v>47</v>
      </c>
      <c r="AC6" s="138"/>
      <c r="AD6" s="153"/>
      <c r="AE6" s="19" t="s">
        <v>48</v>
      </c>
      <c r="AF6" s="19" t="s">
        <v>49</v>
      </c>
      <c r="AG6" s="19" t="s">
        <v>50</v>
      </c>
      <c r="AH6" s="19" t="s">
        <v>51</v>
      </c>
      <c r="AI6" s="19" t="s">
        <v>52</v>
      </c>
      <c r="AJ6" s="138"/>
      <c r="AK6" s="115" t="s">
        <v>53</v>
      </c>
      <c r="AL6" s="115"/>
      <c r="AM6" s="136"/>
      <c r="AN6" s="198"/>
      <c r="AO6" s="208"/>
      <c r="AP6" s="43" t="s">
        <v>54</v>
      </c>
      <c r="AQ6" s="76" t="s">
        <v>55</v>
      </c>
      <c r="AR6" s="43" t="s">
        <v>56</v>
      </c>
      <c r="AS6" s="43" t="s">
        <v>57</v>
      </c>
      <c r="AT6" s="41" t="s">
        <v>58</v>
      </c>
      <c r="AU6" s="43" t="s">
        <v>59</v>
      </c>
      <c r="AV6" s="41"/>
      <c r="AW6" s="203"/>
      <c r="AX6" s="204"/>
      <c r="AY6" s="10"/>
      <c r="AZ6" s="10"/>
      <c r="BA6" s="174"/>
      <c r="BB6" s="177"/>
      <c r="BC6" s="195"/>
      <c r="BD6" s="177"/>
      <c r="BE6" s="177"/>
      <c r="BF6" s="195"/>
      <c r="BG6" s="177"/>
      <c r="BH6" s="189"/>
      <c r="BI6" s="192"/>
      <c r="BJ6" s="189"/>
      <c r="BK6" s="37" t="s">
        <v>139</v>
      </c>
      <c r="BL6" s="37" t="s">
        <v>133</v>
      </c>
      <c r="BM6" s="37" t="s">
        <v>131</v>
      </c>
      <c r="BN6" s="210"/>
      <c r="BO6" s="177"/>
      <c r="BP6" s="195"/>
      <c r="BQ6" s="177"/>
      <c r="BR6" s="177"/>
      <c r="BS6" s="177"/>
      <c r="BT6" s="177"/>
      <c r="BU6" s="177"/>
      <c r="BV6" s="195"/>
      <c r="BW6" s="177"/>
      <c r="BX6" s="177"/>
      <c r="BY6" s="195"/>
      <c r="BZ6" s="177"/>
      <c r="CA6" s="169"/>
      <c r="CB6" s="171"/>
      <c r="CC6" s="172"/>
      <c r="CD6" s="174"/>
      <c r="CE6" s="157"/>
    </row>
    <row r="7" spans="1:157" ht="47.25" customHeight="1" x14ac:dyDescent="0.2">
      <c r="A7" s="48"/>
      <c r="B7" s="45" t="s">
        <v>60</v>
      </c>
      <c r="C7" s="45" t="s">
        <v>159</v>
      </c>
      <c r="D7" s="45"/>
      <c r="E7" s="45"/>
      <c r="F7" s="45"/>
      <c r="G7" s="113"/>
      <c r="H7" s="119"/>
      <c r="I7" s="119"/>
      <c r="J7" s="45" t="s">
        <v>61</v>
      </c>
      <c r="K7" s="51" t="s">
        <v>62</v>
      </c>
      <c r="L7" s="46" t="s">
        <v>62</v>
      </c>
      <c r="M7" s="47" t="s">
        <v>62</v>
      </c>
      <c r="N7" s="47" t="s">
        <v>62</v>
      </c>
      <c r="O7" s="6" t="s">
        <v>63</v>
      </c>
      <c r="P7" s="6" t="s">
        <v>63</v>
      </c>
      <c r="Q7" s="7" t="s">
        <v>62</v>
      </c>
      <c r="R7" s="7" t="s">
        <v>62</v>
      </c>
      <c r="S7" s="7" t="s">
        <v>62</v>
      </c>
      <c r="T7" s="45" t="s">
        <v>155</v>
      </c>
      <c r="U7" s="45" t="s">
        <v>64</v>
      </c>
      <c r="V7" s="45" t="s">
        <v>65</v>
      </c>
      <c r="W7" s="45" t="s">
        <v>64</v>
      </c>
      <c r="X7" s="45" t="s">
        <v>65</v>
      </c>
      <c r="Y7" s="112"/>
      <c r="Z7" s="54" t="s">
        <v>62</v>
      </c>
      <c r="AA7" s="110"/>
      <c r="AB7" s="55" t="s">
        <v>62</v>
      </c>
      <c r="AC7" s="138"/>
      <c r="AD7" s="153"/>
      <c r="AE7" s="19"/>
      <c r="AF7" s="19"/>
      <c r="AG7" s="19"/>
      <c r="AH7" s="19"/>
      <c r="AI7" s="19"/>
      <c r="AJ7" s="138"/>
      <c r="AK7" s="115"/>
      <c r="AL7" s="49" t="s">
        <v>136</v>
      </c>
      <c r="AM7" s="49" t="s">
        <v>66</v>
      </c>
      <c r="AN7" s="198"/>
      <c r="AO7" s="208"/>
      <c r="AP7" s="43"/>
      <c r="AQ7" s="57"/>
      <c r="AR7" s="43"/>
      <c r="AS7" s="43"/>
      <c r="AT7" s="57"/>
      <c r="AU7" s="43" t="s">
        <v>67</v>
      </c>
      <c r="AV7" s="41"/>
      <c r="AW7" s="203"/>
      <c r="AX7" s="204"/>
      <c r="AY7" s="11"/>
      <c r="AZ7" s="11"/>
      <c r="BA7" s="175"/>
      <c r="BB7" s="178"/>
      <c r="BC7" s="196"/>
      <c r="BD7" s="178"/>
      <c r="BE7" s="178"/>
      <c r="BF7" s="196"/>
      <c r="BG7" s="178"/>
      <c r="BH7" s="190"/>
      <c r="BI7" s="193"/>
      <c r="BJ7" s="190"/>
      <c r="BK7" s="38"/>
      <c r="BL7" s="38"/>
      <c r="BM7" s="38"/>
      <c r="BN7" s="211"/>
      <c r="BO7" s="178"/>
      <c r="BP7" s="196"/>
      <c r="BQ7" s="178"/>
      <c r="BR7" s="178"/>
      <c r="BS7" s="178"/>
      <c r="BT7" s="178"/>
      <c r="BU7" s="178"/>
      <c r="BV7" s="196"/>
      <c r="BW7" s="178"/>
      <c r="BX7" s="178"/>
      <c r="BY7" s="196"/>
      <c r="BZ7" s="178"/>
      <c r="CA7" s="170"/>
      <c r="CB7" s="171"/>
      <c r="CC7" s="172"/>
      <c r="CD7" s="175"/>
      <c r="CE7" s="158"/>
    </row>
    <row r="8" spans="1:157" ht="30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53"/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  <c r="AL8" s="8">
        <v>37</v>
      </c>
      <c r="AM8" s="8">
        <v>38</v>
      </c>
      <c r="AN8" s="8">
        <v>39</v>
      </c>
      <c r="AO8" s="8">
        <v>40</v>
      </c>
      <c r="AP8" s="8">
        <v>41</v>
      </c>
      <c r="AQ8" s="8">
        <v>42</v>
      </c>
      <c r="AR8" s="8">
        <v>43</v>
      </c>
      <c r="AS8" s="8">
        <v>44</v>
      </c>
      <c r="AT8" s="8">
        <v>45</v>
      </c>
      <c r="AU8" s="8">
        <v>46</v>
      </c>
      <c r="AV8" s="8">
        <v>47</v>
      </c>
      <c r="AW8" s="8">
        <v>48</v>
      </c>
      <c r="AX8" s="8">
        <v>49</v>
      </c>
      <c r="AY8" s="8">
        <v>50</v>
      </c>
      <c r="AZ8" s="8">
        <v>51</v>
      </c>
      <c r="BA8" s="8">
        <v>52</v>
      </c>
      <c r="BB8" s="8">
        <v>53</v>
      </c>
      <c r="BC8" s="8">
        <v>54</v>
      </c>
      <c r="BD8" s="8">
        <v>55</v>
      </c>
      <c r="BE8" s="8">
        <v>56</v>
      </c>
      <c r="BF8" s="8">
        <v>57</v>
      </c>
      <c r="BG8" s="8">
        <v>58</v>
      </c>
      <c r="BH8" s="8">
        <v>59</v>
      </c>
      <c r="BI8" s="8">
        <v>60</v>
      </c>
      <c r="BJ8" s="8">
        <v>61</v>
      </c>
      <c r="BK8" s="8">
        <v>62</v>
      </c>
      <c r="BL8" s="8">
        <v>63</v>
      </c>
      <c r="BM8" s="8">
        <v>64</v>
      </c>
      <c r="BN8" s="8">
        <v>65</v>
      </c>
      <c r="BO8" s="8">
        <v>66</v>
      </c>
      <c r="BP8" s="8">
        <v>67</v>
      </c>
      <c r="BQ8" s="8">
        <v>68</v>
      </c>
      <c r="BR8" s="8">
        <v>69</v>
      </c>
      <c r="BS8" s="8">
        <v>70</v>
      </c>
      <c r="BT8" s="8">
        <v>71</v>
      </c>
      <c r="BU8" s="8">
        <v>72</v>
      </c>
      <c r="BV8" s="8">
        <v>73</v>
      </c>
      <c r="BW8" s="8">
        <v>74</v>
      </c>
      <c r="BX8" s="8">
        <v>75</v>
      </c>
      <c r="BY8" s="8">
        <v>76</v>
      </c>
      <c r="BZ8" s="8">
        <v>77</v>
      </c>
      <c r="CA8" s="8">
        <v>78</v>
      </c>
      <c r="CB8" s="8">
        <v>79</v>
      </c>
      <c r="CC8" s="8">
        <v>80</v>
      </c>
      <c r="CD8" s="8">
        <v>81</v>
      </c>
      <c r="CE8" s="8">
        <v>82</v>
      </c>
    </row>
    <row r="9" spans="1:157" ht="30" customHeight="1" x14ac:dyDescent="0.2">
      <c r="A9" s="28"/>
      <c r="B9" s="29" t="s">
        <v>128</v>
      </c>
      <c r="C9" s="29"/>
      <c r="D9" s="29"/>
      <c r="E9" s="29"/>
      <c r="F9" s="30"/>
      <c r="G9" s="9"/>
      <c r="H9" s="26"/>
      <c r="I9" s="26"/>
      <c r="J9" s="9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9"/>
      <c r="AD9" s="9"/>
      <c r="AE9" s="9"/>
      <c r="AF9" s="9"/>
      <c r="AG9" s="9"/>
      <c r="AH9" s="9"/>
      <c r="AI9" s="9"/>
      <c r="AJ9" s="9"/>
      <c r="AK9" s="9"/>
      <c r="AL9" s="25"/>
      <c r="AM9" s="25"/>
      <c r="AN9" s="9"/>
      <c r="AO9" s="24"/>
      <c r="AP9" s="32"/>
      <c r="AQ9" s="32"/>
      <c r="AR9" s="32"/>
      <c r="AS9" s="32"/>
      <c r="AT9" s="32"/>
      <c r="AU9" s="32"/>
      <c r="AV9" s="24"/>
      <c r="AW9" s="24"/>
      <c r="AX9" s="9"/>
      <c r="AY9" s="67"/>
      <c r="AZ9" s="68"/>
      <c r="BA9" s="69"/>
      <c r="BB9" s="68"/>
      <c r="BC9" s="68"/>
      <c r="BD9" s="68"/>
      <c r="BE9" s="67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70"/>
      <c r="BV9" s="68"/>
      <c r="BW9" s="68"/>
      <c r="BX9" s="68"/>
      <c r="BY9" s="68"/>
      <c r="BZ9" s="68"/>
      <c r="CA9" s="68"/>
      <c r="CB9" s="24"/>
      <c r="CC9" s="68"/>
      <c r="CD9" s="68"/>
      <c r="CE9" s="67"/>
    </row>
    <row r="10" spans="1:157" ht="30" customHeight="1" x14ac:dyDescent="0.2">
      <c r="A10" s="18" t="s">
        <v>68</v>
      </c>
      <c r="B10" s="15" t="s">
        <v>93</v>
      </c>
      <c r="C10" s="15" t="s">
        <v>129</v>
      </c>
      <c r="D10" s="15" t="s">
        <v>94</v>
      </c>
      <c r="E10" s="15" t="s">
        <v>85</v>
      </c>
      <c r="F10" s="15" t="s">
        <v>92</v>
      </c>
      <c r="G10" s="15">
        <v>10</v>
      </c>
      <c r="H10" s="21">
        <v>14.8569</v>
      </c>
      <c r="I10" s="21">
        <v>100.6962</v>
      </c>
      <c r="J10" s="15">
        <v>2526</v>
      </c>
      <c r="K10" s="17">
        <v>2.58</v>
      </c>
      <c r="L10" s="17">
        <v>6.6</v>
      </c>
      <c r="M10" s="17">
        <v>1.9</v>
      </c>
      <c r="N10" s="17">
        <v>1.9</v>
      </c>
      <c r="O10" s="33">
        <v>960</v>
      </c>
      <c r="P10" s="33">
        <v>16.7</v>
      </c>
      <c r="Q10" s="17">
        <v>81.5</v>
      </c>
      <c r="R10" s="17">
        <v>80.8</v>
      </c>
      <c r="S10" s="17">
        <v>79.5</v>
      </c>
      <c r="T10" s="27" t="s">
        <v>70</v>
      </c>
      <c r="U10" s="27" t="s">
        <v>69</v>
      </c>
      <c r="V10" s="27" t="s">
        <v>69</v>
      </c>
      <c r="W10" s="27" t="s">
        <v>69</v>
      </c>
      <c r="X10" s="27" t="s">
        <v>70</v>
      </c>
      <c r="Y10" s="27" t="s">
        <v>70</v>
      </c>
      <c r="Z10" s="22">
        <v>35</v>
      </c>
      <c r="AA10" s="27" t="s">
        <v>70</v>
      </c>
      <c r="AB10" s="77"/>
      <c r="AC10" s="15">
        <f t="shared" ref="AC10:AC25" si="0">2561-J10</f>
        <v>35</v>
      </c>
      <c r="AD10" s="15">
        <v>58.49</v>
      </c>
      <c r="AE10" s="15">
        <v>62.23</v>
      </c>
      <c r="AF10" s="15">
        <v>72.19</v>
      </c>
      <c r="AG10" s="15">
        <v>57.63</v>
      </c>
      <c r="AH10" s="15">
        <v>56.28</v>
      </c>
      <c r="AI10" s="15">
        <v>54.55</v>
      </c>
      <c r="AJ10" s="15">
        <v>2559</v>
      </c>
      <c r="AK10" s="15">
        <v>3000</v>
      </c>
      <c r="AL10" s="12">
        <f t="shared" ref="AL10:AL25" si="1">AK10*4</f>
        <v>12000</v>
      </c>
      <c r="AM10" s="20">
        <v>3.75</v>
      </c>
      <c r="AN10" s="15"/>
      <c r="AO10" s="17">
        <f t="shared" ref="AO10:AO25" si="2">N10/K10</f>
        <v>0.73643410852713176</v>
      </c>
      <c r="AP10" s="31">
        <v>44.33</v>
      </c>
      <c r="AQ10" s="31">
        <v>52</v>
      </c>
      <c r="AR10" s="31">
        <v>60</v>
      </c>
      <c r="AS10" s="31">
        <v>68</v>
      </c>
      <c r="AT10" s="56">
        <v>89</v>
      </c>
      <c r="AU10" s="31"/>
      <c r="AV10" s="17"/>
      <c r="AW10" s="17" t="s">
        <v>95</v>
      </c>
      <c r="AX10" s="15">
        <v>2</v>
      </c>
      <c r="AY10" s="61">
        <f t="shared" ref="AY10:AY25" si="3">AD10</f>
        <v>58.49</v>
      </c>
      <c r="AZ10" s="62" t="str">
        <f t="shared" ref="AZ10:AZ24" si="4">IF(AY10&gt;=80,"1",IF(AY10&gt;=70,"2",IF(AY10&lt;70,"3")))</f>
        <v>3</v>
      </c>
      <c r="BA10" s="63">
        <f t="shared" ref="BA10:BA25" si="5">AZ10*BA$3</f>
        <v>0.48</v>
      </c>
      <c r="BB10" s="62">
        <f t="shared" ref="BB10:BB25" si="6">2561-J10</f>
        <v>35</v>
      </c>
      <c r="BC10" s="62" t="str">
        <f t="shared" ref="BC10:BC25" si="7">IF(BB10&gt;35,"2",IF(BB10&gt;=6,"1",IF(BB10&lt;6,"3")))</f>
        <v>1</v>
      </c>
      <c r="BD10" s="62">
        <f t="shared" ref="BD10:BD25" si="8">BC10*0.17</f>
        <v>0.17</v>
      </c>
      <c r="BE10" s="61">
        <f t="shared" ref="BE10:BE25" si="9">AO10</f>
        <v>0.73643410852713176</v>
      </c>
      <c r="BF10" s="62" t="str">
        <f t="shared" ref="BF10:BF25" si="10">IF(BE10&gt;=1,"1",IF(BE10&gt;=0.5,"2",IF(BE10&lt;0.5,"3")))</f>
        <v>2</v>
      </c>
      <c r="BG10" s="62">
        <f t="shared" ref="BG10:BG25" si="11">0.39*BF10</f>
        <v>0.78</v>
      </c>
      <c r="BH10" s="64">
        <f t="shared" ref="BH10:BH25" si="12">AT10/Z10</f>
        <v>2.5428571428571427</v>
      </c>
      <c r="BI10" s="65">
        <v>0</v>
      </c>
      <c r="BJ10" s="66">
        <f t="shared" ref="BJ10:BJ25" si="13">BI10*0.33</f>
        <v>0</v>
      </c>
      <c r="BK10" s="62">
        <v>1</v>
      </c>
      <c r="BL10" s="62" t="str">
        <f t="shared" ref="BL10:BL25" si="14">IF(BK10=0,"0",IF(BK10=1,"1",IF(BK10=2,"2",IF(BK10=3,"3"))))</f>
        <v>1</v>
      </c>
      <c r="BM10" s="62">
        <f t="shared" ref="BM10:BM25" si="15">BL10*0.11</f>
        <v>0.11</v>
      </c>
      <c r="BN10" s="61">
        <f t="shared" ref="BN10:BN25" si="16">(BM10+BD10+BG10+BJ10)*BN$3</f>
        <v>0.29680000000000006</v>
      </c>
      <c r="BO10" s="62">
        <f t="shared" ref="BO10:BO25" si="17">AL10</f>
        <v>12000</v>
      </c>
      <c r="BP10" s="62" t="str">
        <f t="shared" ref="BP10:BP25" si="18">IF(BO10&lt;=200,"1",IF(BO10&lt;=3600,"2",IF(BO10&gt;3600,"3")))</f>
        <v>3</v>
      </c>
      <c r="BQ10" s="62">
        <f t="shared" ref="BQ10:BQ25" si="19">BP10*0.23</f>
        <v>0.69000000000000006</v>
      </c>
      <c r="BR10" s="61">
        <f t="shared" ref="BR10:BR25" si="20">AM10</f>
        <v>3.75</v>
      </c>
      <c r="BS10" s="62" t="str">
        <f t="shared" ref="BS10:BS25" si="21">IF(BR10&lt;=5,"3",IF(BR10&lt;=30,"2",IF(BR10&gt;30,"1")))</f>
        <v>3</v>
      </c>
      <c r="BT10" s="62">
        <f t="shared" ref="BT10:BT25" si="22">BS10*0.22</f>
        <v>0.66</v>
      </c>
      <c r="BU10" s="61">
        <f t="shared" ref="BU10:BU25" si="23">P10</f>
        <v>16.7</v>
      </c>
      <c r="BV10" s="62" t="str">
        <f t="shared" ref="BV10:BV25" si="24">IF(BU10&lt;=15,"1",IF(BU10&lt;=30,"2",IF(BU10&gt;30,"3")))</f>
        <v>2</v>
      </c>
      <c r="BW10" s="62">
        <f t="shared" ref="BW10:BW25" si="25">BV10*0.22</f>
        <v>0.44</v>
      </c>
      <c r="BX10" s="61">
        <f t="shared" ref="BX10:BX25" si="26">N10</f>
        <v>1.9</v>
      </c>
      <c r="BY10" s="62" t="str">
        <f t="shared" ref="BY10:BY25" si="27">IF(BX10&lt;=2,"1",IF(BX10&lt;=100,"2",IF(BX10&gt;100,"3")))</f>
        <v>1</v>
      </c>
      <c r="BZ10" s="62">
        <f t="shared" ref="BZ10:BZ25" si="28">BY10*0.33</f>
        <v>0.33</v>
      </c>
      <c r="CA10" s="61">
        <f t="shared" ref="CA10:CA25" si="29">(BZ10+BW10+BT10+BQ10)*CA$3</f>
        <v>0.42400000000000004</v>
      </c>
      <c r="CB10" s="17" t="s">
        <v>95</v>
      </c>
      <c r="CC10" s="62">
        <v>1</v>
      </c>
      <c r="CD10" s="62">
        <f t="shared" ref="CD10:CD25" si="30">CC10*CD$3</f>
        <v>0.36</v>
      </c>
      <c r="CE10" s="61">
        <f t="shared" ref="CE10:CE25" si="31">CD10+CA10+BN10+BA10</f>
        <v>1.5608</v>
      </c>
    </row>
    <row r="11" spans="1:157" ht="30" customHeight="1" x14ac:dyDescent="0.2">
      <c r="A11" s="18" t="s">
        <v>71</v>
      </c>
      <c r="B11" s="15" t="s">
        <v>87</v>
      </c>
      <c r="C11" s="15" t="s">
        <v>129</v>
      </c>
      <c r="D11" s="15" t="s">
        <v>94</v>
      </c>
      <c r="E11" s="15" t="s">
        <v>85</v>
      </c>
      <c r="F11" s="15" t="s">
        <v>92</v>
      </c>
      <c r="G11" s="15">
        <v>10</v>
      </c>
      <c r="H11" s="21">
        <v>14.9003</v>
      </c>
      <c r="I11" s="21">
        <v>100.7012</v>
      </c>
      <c r="J11" s="15">
        <v>2529</v>
      </c>
      <c r="K11" s="17">
        <v>9.1999999999999993</v>
      </c>
      <c r="L11" s="17">
        <v>44</v>
      </c>
      <c r="M11" s="17"/>
      <c r="N11" s="17">
        <v>7.6</v>
      </c>
      <c r="O11" s="33">
        <v>2350</v>
      </c>
      <c r="P11" s="33">
        <v>11.35</v>
      </c>
      <c r="Q11" s="17">
        <v>59.2</v>
      </c>
      <c r="R11" s="17">
        <v>58</v>
      </c>
      <c r="S11" s="17">
        <v>57</v>
      </c>
      <c r="T11" s="27" t="s">
        <v>70</v>
      </c>
      <c r="U11" s="27" t="s">
        <v>69</v>
      </c>
      <c r="V11" s="27" t="s">
        <v>69</v>
      </c>
      <c r="W11" s="27" t="s">
        <v>69</v>
      </c>
      <c r="X11" s="27" t="s">
        <v>69</v>
      </c>
      <c r="Y11" s="27" t="s">
        <v>70</v>
      </c>
      <c r="Z11" s="17">
        <v>40</v>
      </c>
      <c r="AA11" s="27" t="s">
        <v>70</v>
      </c>
      <c r="AB11" s="77"/>
      <c r="AC11" s="15">
        <f t="shared" si="0"/>
        <v>32</v>
      </c>
      <c r="AD11" s="15">
        <v>62.22</v>
      </c>
      <c r="AE11" s="15">
        <v>68.069999999999993</v>
      </c>
      <c r="AF11" s="15">
        <v>96.88</v>
      </c>
      <c r="AG11" s="15">
        <v>80.63</v>
      </c>
      <c r="AH11" s="15">
        <v>44.62</v>
      </c>
      <c r="AI11" s="15">
        <v>56.38</v>
      </c>
      <c r="AJ11" s="15">
        <v>2560</v>
      </c>
      <c r="AK11" s="15">
        <v>2500</v>
      </c>
      <c r="AL11" s="12">
        <f t="shared" si="1"/>
        <v>10000</v>
      </c>
      <c r="AM11" s="20">
        <v>6.8</v>
      </c>
      <c r="AN11" s="15"/>
      <c r="AO11" s="17">
        <f t="shared" si="2"/>
        <v>0.82608695652173914</v>
      </c>
      <c r="AP11" s="31">
        <v>133</v>
      </c>
      <c r="AQ11" s="31">
        <v>158</v>
      </c>
      <c r="AR11" s="31">
        <v>186</v>
      </c>
      <c r="AS11" s="31">
        <v>216</v>
      </c>
      <c r="AT11" s="56">
        <v>289</v>
      </c>
      <c r="AU11" s="31"/>
      <c r="AV11" s="17"/>
      <c r="AW11" s="17" t="s">
        <v>162</v>
      </c>
      <c r="AX11" s="15">
        <v>3</v>
      </c>
      <c r="AY11" s="61">
        <f t="shared" si="3"/>
        <v>62.22</v>
      </c>
      <c r="AZ11" s="62" t="str">
        <f t="shared" si="4"/>
        <v>3</v>
      </c>
      <c r="BA11" s="63">
        <f t="shared" si="5"/>
        <v>0.48</v>
      </c>
      <c r="BB11" s="62">
        <f t="shared" si="6"/>
        <v>32</v>
      </c>
      <c r="BC11" s="62" t="str">
        <f t="shared" si="7"/>
        <v>1</v>
      </c>
      <c r="BD11" s="62">
        <f t="shared" si="8"/>
        <v>0.17</v>
      </c>
      <c r="BE11" s="61">
        <f t="shared" si="9"/>
        <v>0.82608695652173914</v>
      </c>
      <c r="BF11" s="62" t="str">
        <f t="shared" si="10"/>
        <v>2</v>
      </c>
      <c r="BG11" s="62">
        <f t="shared" si="11"/>
        <v>0.78</v>
      </c>
      <c r="BH11" s="64">
        <f t="shared" si="12"/>
        <v>7.2249999999999996</v>
      </c>
      <c r="BI11" s="65">
        <v>0</v>
      </c>
      <c r="BJ11" s="66">
        <f t="shared" si="13"/>
        <v>0</v>
      </c>
      <c r="BK11" s="62">
        <v>1</v>
      </c>
      <c r="BL11" s="62" t="str">
        <f t="shared" si="14"/>
        <v>1</v>
      </c>
      <c r="BM11" s="62">
        <f t="shared" si="15"/>
        <v>0.11</v>
      </c>
      <c r="BN11" s="61">
        <f t="shared" si="16"/>
        <v>0.29680000000000006</v>
      </c>
      <c r="BO11" s="62">
        <f t="shared" si="17"/>
        <v>10000</v>
      </c>
      <c r="BP11" s="62" t="str">
        <f t="shared" si="18"/>
        <v>3</v>
      </c>
      <c r="BQ11" s="62">
        <f t="shared" si="19"/>
        <v>0.69000000000000006</v>
      </c>
      <c r="BR11" s="61">
        <f t="shared" si="20"/>
        <v>6.8</v>
      </c>
      <c r="BS11" s="62" t="str">
        <f t="shared" si="21"/>
        <v>2</v>
      </c>
      <c r="BT11" s="62">
        <f t="shared" si="22"/>
        <v>0.44</v>
      </c>
      <c r="BU11" s="61">
        <f t="shared" si="23"/>
        <v>11.35</v>
      </c>
      <c r="BV11" s="62" t="str">
        <f t="shared" si="24"/>
        <v>1</v>
      </c>
      <c r="BW11" s="62">
        <f t="shared" si="25"/>
        <v>0.22</v>
      </c>
      <c r="BX11" s="61">
        <f t="shared" si="26"/>
        <v>7.6</v>
      </c>
      <c r="BY11" s="62" t="str">
        <f t="shared" si="27"/>
        <v>2</v>
      </c>
      <c r="BZ11" s="62">
        <f t="shared" si="28"/>
        <v>0.66</v>
      </c>
      <c r="CA11" s="61">
        <f t="shared" si="29"/>
        <v>0.40200000000000008</v>
      </c>
      <c r="CB11" s="17" t="s">
        <v>96</v>
      </c>
      <c r="CC11" s="62">
        <v>1</v>
      </c>
      <c r="CD11" s="62">
        <f t="shared" si="30"/>
        <v>0.36</v>
      </c>
      <c r="CE11" s="61">
        <f t="shared" si="31"/>
        <v>1.5388000000000002</v>
      </c>
    </row>
    <row r="12" spans="1:157" ht="30" customHeight="1" x14ac:dyDescent="0.2">
      <c r="A12" s="18" t="s">
        <v>72</v>
      </c>
      <c r="B12" s="15" t="s">
        <v>109</v>
      </c>
      <c r="C12" s="15" t="s">
        <v>129</v>
      </c>
      <c r="D12" s="15" t="s">
        <v>110</v>
      </c>
      <c r="E12" s="15" t="s">
        <v>91</v>
      </c>
      <c r="F12" s="15" t="s">
        <v>106</v>
      </c>
      <c r="G12" s="15">
        <v>10</v>
      </c>
      <c r="H12" s="21">
        <v>14.804399999999999</v>
      </c>
      <c r="I12" s="21">
        <v>101.146</v>
      </c>
      <c r="J12" s="15">
        <v>2560</v>
      </c>
      <c r="K12" s="17">
        <v>161.06</v>
      </c>
      <c r="L12" s="17">
        <v>557</v>
      </c>
      <c r="M12" s="17">
        <v>69.5</v>
      </c>
      <c r="N12" s="17">
        <v>61</v>
      </c>
      <c r="O12" s="33">
        <v>1156.7</v>
      </c>
      <c r="P12" s="33">
        <v>43.5</v>
      </c>
      <c r="Q12" s="17">
        <v>102.5</v>
      </c>
      <c r="R12" s="17">
        <v>100</v>
      </c>
      <c r="S12" s="17">
        <v>98</v>
      </c>
      <c r="T12" s="27" t="s">
        <v>70</v>
      </c>
      <c r="U12" s="27" t="s">
        <v>69</v>
      </c>
      <c r="V12" s="27" t="s">
        <v>69</v>
      </c>
      <c r="W12" s="27" t="s">
        <v>69</v>
      </c>
      <c r="X12" s="27" t="s">
        <v>69</v>
      </c>
      <c r="Y12" s="27" t="s">
        <v>69</v>
      </c>
      <c r="Z12" s="17">
        <v>169.37</v>
      </c>
      <c r="AA12" s="27" t="s">
        <v>70</v>
      </c>
      <c r="AB12" s="77"/>
      <c r="AC12" s="15">
        <f t="shared" si="0"/>
        <v>1</v>
      </c>
      <c r="AD12" s="15">
        <v>74.430000000000007</v>
      </c>
      <c r="AE12" s="15">
        <v>83.29</v>
      </c>
      <c r="AF12" s="15">
        <v>90.78</v>
      </c>
      <c r="AG12" s="15">
        <v>52.63</v>
      </c>
      <c r="AH12" s="15">
        <v>94.23</v>
      </c>
      <c r="AI12" s="15">
        <v>87.29</v>
      </c>
      <c r="AJ12" s="15">
        <v>2560</v>
      </c>
      <c r="AK12" s="15">
        <v>30</v>
      </c>
      <c r="AL12" s="12">
        <f>AK12*4</f>
        <v>120</v>
      </c>
      <c r="AM12" s="20">
        <v>0.5</v>
      </c>
      <c r="AN12" s="15"/>
      <c r="AO12" s="17">
        <f>N12/K12</f>
        <v>0.37874084192226498</v>
      </c>
      <c r="AP12" s="31">
        <v>252.01</v>
      </c>
      <c r="AQ12" s="31">
        <v>313.18</v>
      </c>
      <c r="AR12" s="31">
        <v>377.34</v>
      </c>
      <c r="AS12" s="31">
        <v>426</v>
      </c>
      <c r="AT12" s="56">
        <v>571</v>
      </c>
      <c r="AU12" s="31">
        <v>1144</v>
      </c>
      <c r="AV12" s="17">
        <v>93.29</v>
      </c>
      <c r="AW12" s="22" t="s">
        <v>162</v>
      </c>
      <c r="AX12" s="15">
        <v>4</v>
      </c>
      <c r="AY12" s="61">
        <f t="shared" si="3"/>
        <v>74.430000000000007</v>
      </c>
      <c r="AZ12" s="62" t="str">
        <f t="shared" si="4"/>
        <v>2</v>
      </c>
      <c r="BA12" s="63">
        <f t="shared" si="5"/>
        <v>0.32</v>
      </c>
      <c r="BB12" s="62">
        <f t="shared" si="6"/>
        <v>1</v>
      </c>
      <c r="BC12" s="62" t="str">
        <f t="shared" si="7"/>
        <v>3</v>
      </c>
      <c r="BD12" s="62">
        <f t="shared" si="8"/>
        <v>0.51</v>
      </c>
      <c r="BE12" s="61">
        <f t="shared" si="9"/>
        <v>0.37874084192226498</v>
      </c>
      <c r="BF12" s="62" t="str">
        <f t="shared" si="10"/>
        <v>3</v>
      </c>
      <c r="BG12" s="62">
        <f t="shared" si="11"/>
        <v>1.17</v>
      </c>
      <c r="BH12" s="64">
        <f t="shared" si="12"/>
        <v>3.3713172344571056</v>
      </c>
      <c r="BI12" s="65">
        <v>0</v>
      </c>
      <c r="BJ12" s="66">
        <f t="shared" si="13"/>
        <v>0</v>
      </c>
      <c r="BK12" s="62">
        <v>1</v>
      </c>
      <c r="BL12" s="62" t="str">
        <f t="shared" si="14"/>
        <v>1</v>
      </c>
      <c r="BM12" s="62">
        <f t="shared" si="15"/>
        <v>0.11</v>
      </c>
      <c r="BN12" s="61">
        <f t="shared" si="16"/>
        <v>0.50120000000000009</v>
      </c>
      <c r="BO12" s="62">
        <f t="shared" si="17"/>
        <v>120</v>
      </c>
      <c r="BP12" s="62" t="str">
        <f t="shared" si="18"/>
        <v>1</v>
      </c>
      <c r="BQ12" s="62">
        <f t="shared" si="19"/>
        <v>0.23</v>
      </c>
      <c r="BR12" s="61">
        <f t="shared" si="20"/>
        <v>0.5</v>
      </c>
      <c r="BS12" s="62" t="str">
        <f t="shared" si="21"/>
        <v>3</v>
      </c>
      <c r="BT12" s="62">
        <f t="shared" si="22"/>
        <v>0.66</v>
      </c>
      <c r="BU12" s="61">
        <f t="shared" si="23"/>
        <v>43.5</v>
      </c>
      <c r="BV12" s="62" t="str">
        <f t="shared" si="24"/>
        <v>3</v>
      </c>
      <c r="BW12" s="62">
        <f t="shared" si="25"/>
        <v>0.66</v>
      </c>
      <c r="BX12" s="61">
        <f t="shared" si="26"/>
        <v>61</v>
      </c>
      <c r="BY12" s="62" t="str">
        <f t="shared" si="27"/>
        <v>2</v>
      </c>
      <c r="BZ12" s="62">
        <f t="shared" si="28"/>
        <v>0.66</v>
      </c>
      <c r="CA12" s="61">
        <f t="shared" si="29"/>
        <v>0.442</v>
      </c>
      <c r="CB12" s="17"/>
      <c r="CC12" s="62">
        <v>0</v>
      </c>
      <c r="CD12" s="62">
        <f t="shared" si="30"/>
        <v>0</v>
      </c>
      <c r="CE12" s="61">
        <f t="shared" si="31"/>
        <v>1.2632000000000001</v>
      </c>
    </row>
    <row r="13" spans="1:157" ht="30" customHeight="1" x14ac:dyDescent="0.2">
      <c r="A13" s="18" t="s">
        <v>73</v>
      </c>
      <c r="B13" s="15" t="s">
        <v>97</v>
      </c>
      <c r="C13" s="15" t="s">
        <v>129</v>
      </c>
      <c r="D13" s="15" t="s">
        <v>97</v>
      </c>
      <c r="E13" s="15" t="s">
        <v>98</v>
      </c>
      <c r="F13" s="15" t="s">
        <v>92</v>
      </c>
      <c r="G13" s="15">
        <v>10</v>
      </c>
      <c r="H13" s="21">
        <v>14.866269000000001</v>
      </c>
      <c r="I13" s="21">
        <v>100.681375</v>
      </c>
      <c r="J13" s="15">
        <v>2528</v>
      </c>
      <c r="K13" s="17">
        <v>1.1299999999999999</v>
      </c>
      <c r="L13" s="17">
        <v>10</v>
      </c>
      <c r="M13" s="17">
        <v>2.3519999999999999</v>
      </c>
      <c r="N13" s="17">
        <v>2.1</v>
      </c>
      <c r="O13" s="33">
        <v>1185</v>
      </c>
      <c r="P13" s="33">
        <v>9.5</v>
      </c>
      <c r="Q13" s="17">
        <v>60.5</v>
      </c>
      <c r="R13" s="17">
        <v>59</v>
      </c>
      <c r="S13" s="17">
        <v>58.5</v>
      </c>
      <c r="T13" s="27" t="s">
        <v>70</v>
      </c>
      <c r="U13" s="27" t="s">
        <v>69</v>
      </c>
      <c r="V13" s="27" t="s">
        <v>69</v>
      </c>
      <c r="W13" s="27" t="s">
        <v>69</v>
      </c>
      <c r="X13" s="27" t="s">
        <v>69</v>
      </c>
      <c r="Y13" s="27" t="s">
        <v>70</v>
      </c>
      <c r="Z13" s="22">
        <v>4.32</v>
      </c>
      <c r="AA13" s="27" t="s">
        <v>70</v>
      </c>
      <c r="AB13" s="77"/>
      <c r="AC13" s="15">
        <f t="shared" si="0"/>
        <v>33</v>
      </c>
      <c r="AD13" s="15">
        <v>79.09</v>
      </c>
      <c r="AE13" s="15">
        <v>73.819999999999993</v>
      </c>
      <c r="AF13" s="15">
        <v>90</v>
      </c>
      <c r="AG13" s="15">
        <v>79.63</v>
      </c>
      <c r="AH13" s="15">
        <v>77.55</v>
      </c>
      <c r="AI13" s="15">
        <v>79.55</v>
      </c>
      <c r="AJ13" s="15">
        <v>2558</v>
      </c>
      <c r="AK13" s="15">
        <v>150</v>
      </c>
      <c r="AL13" s="12">
        <f t="shared" si="1"/>
        <v>600</v>
      </c>
      <c r="AM13" s="20">
        <v>2</v>
      </c>
      <c r="AN13" s="15"/>
      <c r="AO13" s="17">
        <f t="shared" si="2"/>
        <v>1.8584070796460179</v>
      </c>
      <c r="AP13" s="31">
        <v>52.17</v>
      </c>
      <c r="AQ13" s="31">
        <v>62</v>
      </c>
      <c r="AR13" s="31">
        <v>73</v>
      </c>
      <c r="AS13" s="31">
        <v>84</v>
      </c>
      <c r="AT13" s="56">
        <v>113</v>
      </c>
      <c r="AU13" s="31"/>
      <c r="AV13" s="17">
        <v>56</v>
      </c>
      <c r="AW13" s="22" t="s">
        <v>162</v>
      </c>
      <c r="AX13" s="15">
        <v>6</v>
      </c>
      <c r="AY13" s="61">
        <f t="shared" si="3"/>
        <v>79.09</v>
      </c>
      <c r="AZ13" s="62" t="str">
        <f t="shared" si="4"/>
        <v>2</v>
      </c>
      <c r="BA13" s="63">
        <f t="shared" si="5"/>
        <v>0.32</v>
      </c>
      <c r="BB13" s="62">
        <f t="shared" si="6"/>
        <v>33</v>
      </c>
      <c r="BC13" s="62" t="str">
        <f t="shared" si="7"/>
        <v>1</v>
      </c>
      <c r="BD13" s="62">
        <f t="shared" si="8"/>
        <v>0.17</v>
      </c>
      <c r="BE13" s="61">
        <f t="shared" si="9"/>
        <v>1.8584070796460179</v>
      </c>
      <c r="BF13" s="62" t="str">
        <f t="shared" si="10"/>
        <v>1</v>
      </c>
      <c r="BG13" s="62">
        <f t="shared" si="11"/>
        <v>0.39</v>
      </c>
      <c r="BH13" s="64">
        <f t="shared" si="12"/>
        <v>26.157407407407405</v>
      </c>
      <c r="BI13" s="65">
        <v>0</v>
      </c>
      <c r="BJ13" s="66">
        <f t="shared" si="13"/>
        <v>0</v>
      </c>
      <c r="BK13" s="62">
        <v>1</v>
      </c>
      <c r="BL13" s="62" t="str">
        <f t="shared" si="14"/>
        <v>1</v>
      </c>
      <c r="BM13" s="62">
        <f t="shared" si="15"/>
        <v>0.11</v>
      </c>
      <c r="BN13" s="61">
        <f t="shared" si="16"/>
        <v>0.18760000000000002</v>
      </c>
      <c r="BO13" s="62">
        <f t="shared" si="17"/>
        <v>600</v>
      </c>
      <c r="BP13" s="62" t="str">
        <f t="shared" si="18"/>
        <v>2</v>
      </c>
      <c r="BQ13" s="62">
        <f t="shared" si="19"/>
        <v>0.46</v>
      </c>
      <c r="BR13" s="61">
        <f t="shared" si="20"/>
        <v>2</v>
      </c>
      <c r="BS13" s="62" t="str">
        <f t="shared" si="21"/>
        <v>3</v>
      </c>
      <c r="BT13" s="62">
        <f t="shared" si="22"/>
        <v>0.66</v>
      </c>
      <c r="BU13" s="61">
        <f t="shared" si="23"/>
        <v>9.5</v>
      </c>
      <c r="BV13" s="62" t="str">
        <f t="shared" si="24"/>
        <v>1</v>
      </c>
      <c r="BW13" s="62">
        <f t="shared" si="25"/>
        <v>0.22</v>
      </c>
      <c r="BX13" s="61">
        <f t="shared" si="26"/>
        <v>2.1</v>
      </c>
      <c r="BY13" s="62" t="str">
        <f t="shared" si="27"/>
        <v>2</v>
      </c>
      <c r="BZ13" s="62">
        <f t="shared" si="28"/>
        <v>0.66</v>
      </c>
      <c r="CA13" s="61">
        <f t="shared" si="29"/>
        <v>0.4</v>
      </c>
      <c r="CB13" s="17"/>
      <c r="CC13" s="62">
        <v>0</v>
      </c>
      <c r="CD13" s="62">
        <f t="shared" si="30"/>
        <v>0</v>
      </c>
      <c r="CE13" s="61">
        <f t="shared" si="31"/>
        <v>0.90759999999999996</v>
      </c>
    </row>
    <row r="14" spans="1:157" s="60" customFormat="1" ht="30" customHeight="1" x14ac:dyDescent="0.2">
      <c r="A14" s="18" t="s">
        <v>74</v>
      </c>
      <c r="B14" s="15" t="s">
        <v>101</v>
      </c>
      <c r="C14" s="15" t="s">
        <v>129</v>
      </c>
      <c r="D14" s="15" t="s">
        <v>89</v>
      </c>
      <c r="E14" s="15" t="s">
        <v>102</v>
      </c>
      <c r="F14" s="15" t="s">
        <v>92</v>
      </c>
      <c r="G14" s="15">
        <v>10</v>
      </c>
      <c r="H14" s="21">
        <v>15.015343</v>
      </c>
      <c r="I14" s="21">
        <v>100.99493</v>
      </c>
      <c r="J14" s="15">
        <v>2533</v>
      </c>
      <c r="K14" s="17">
        <v>11.32</v>
      </c>
      <c r="L14" s="17">
        <v>50</v>
      </c>
      <c r="M14" s="17">
        <v>8.84</v>
      </c>
      <c r="N14" s="17">
        <v>8.42</v>
      </c>
      <c r="O14" s="33">
        <v>370</v>
      </c>
      <c r="P14" s="33">
        <v>29</v>
      </c>
      <c r="Q14" s="17">
        <v>113</v>
      </c>
      <c r="R14" s="17">
        <v>110.5</v>
      </c>
      <c r="S14" s="17">
        <v>110</v>
      </c>
      <c r="T14" s="27" t="s">
        <v>70</v>
      </c>
      <c r="U14" s="27" t="s">
        <v>69</v>
      </c>
      <c r="V14" s="27" t="s">
        <v>69</v>
      </c>
      <c r="W14" s="27" t="s">
        <v>69</v>
      </c>
      <c r="X14" s="27" t="s">
        <v>69</v>
      </c>
      <c r="Y14" s="27" t="s">
        <v>70</v>
      </c>
      <c r="Z14" s="17">
        <v>160</v>
      </c>
      <c r="AA14" s="27" t="s">
        <v>70</v>
      </c>
      <c r="AB14" s="77"/>
      <c r="AC14" s="15">
        <f t="shared" si="0"/>
        <v>28</v>
      </c>
      <c r="AD14" s="15">
        <v>83.59</v>
      </c>
      <c r="AE14" s="15">
        <v>79.59</v>
      </c>
      <c r="AF14" s="15">
        <v>98.75</v>
      </c>
      <c r="AG14" s="15">
        <v>78.88</v>
      </c>
      <c r="AH14" s="15">
        <v>83.33</v>
      </c>
      <c r="AI14" s="15">
        <v>84.88</v>
      </c>
      <c r="AJ14" s="15">
        <v>2558</v>
      </c>
      <c r="AK14" s="15">
        <v>1200</v>
      </c>
      <c r="AL14" s="12">
        <f t="shared" si="1"/>
        <v>4800</v>
      </c>
      <c r="AM14" s="20">
        <v>3</v>
      </c>
      <c r="AN14" s="15"/>
      <c r="AO14" s="17">
        <f t="shared" si="2"/>
        <v>0.74381625441696109</v>
      </c>
      <c r="AP14" s="31">
        <v>98</v>
      </c>
      <c r="AQ14" s="31">
        <v>116</v>
      </c>
      <c r="AR14" s="31">
        <v>137</v>
      </c>
      <c r="AS14" s="31">
        <v>158</v>
      </c>
      <c r="AT14" s="56">
        <v>212</v>
      </c>
      <c r="AU14" s="31"/>
      <c r="AV14" s="17"/>
      <c r="AW14" s="22" t="s">
        <v>162</v>
      </c>
      <c r="AX14" s="15">
        <v>9</v>
      </c>
      <c r="AY14" s="61">
        <f t="shared" si="3"/>
        <v>83.59</v>
      </c>
      <c r="AZ14" s="62" t="str">
        <f t="shared" si="4"/>
        <v>1</v>
      </c>
      <c r="BA14" s="63">
        <f t="shared" si="5"/>
        <v>0.16</v>
      </c>
      <c r="BB14" s="62">
        <f t="shared" si="6"/>
        <v>28</v>
      </c>
      <c r="BC14" s="62" t="str">
        <f t="shared" si="7"/>
        <v>1</v>
      </c>
      <c r="BD14" s="62">
        <f t="shared" si="8"/>
        <v>0.17</v>
      </c>
      <c r="BE14" s="61">
        <f t="shared" si="9"/>
        <v>0.74381625441696109</v>
      </c>
      <c r="BF14" s="62" t="str">
        <f t="shared" si="10"/>
        <v>2</v>
      </c>
      <c r="BG14" s="62">
        <f t="shared" si="11"/>
        <v>0.78</v>
      </c>
      <c r="BH14" s="64">
        <f t="shared" si="12"/>
        <v>1.325</v>
      </c>
      <c r="BI14" s="65">
        <v>0</v>
      </c>
      <c r="BJ14" s="66">
        <f t="shared" si="13"/>
        <v>0</v>
      </c>
      <c r="BK14" s="62">
        <v>1</v>
      </c>
      <c r="BL14" s="62" t="str">
        <f t="shared" si="14"/>
        <v>1</v>
      </c>
      <c r="BM14" s="62">
        <f t="shared" si="15"/>
        <v>0.11</v>
      </c>
      <c r="BN14" s="61">
        <f t="shared" si="16"/>
        <v>0.29680000000000006</v>
      </c>
      <c r="BO14" s="62">
        <f t="shared" si="17"/>
        <v>4800</v>
      </c>
      <c r="BP14" s="62" t="str">
        <f t="shared" si="18"/>
        <v>3</v>
      </c>
      <c r="BQ14" s="62">
        <f t="shared" si="19"/>
        <v>0.69000000000000006</v>
      </c>
      <c r="BR14" s="61">
        <f t="shared" si="20"/>
        <v>3</v>
      </c>
      <c r="BS14" s="62" t="str">
        <f t="shared" si="21"/>
        <v>3</v>
      </c>
      <c r="BT14" s="62">
        <f t="shared" si="22"/>
        <v>0.66</v>
      </c>
      <c r="BU14" s="61">
        <f t="shared" si="23"/>
        <v>29</v>
      </c>
      <c r="BV14" s="62" t="str">
        <f t="shared" si="24"/>
        <v>2</v>
      </c>
      <c r="BW14" s="62">
        <f t="shared" si="25"/>
        <v>0.44</v>
      </c>
      <c r="BX14" s="61">
        <f t="shared" si="26"/>
        <v>8.42</v>
      </c>
      <c r="BY14" s="62" t="str">
        <f t="shared" si="27"/>
        <v>2</v>
      </c>
      <c r="BZ14" s="62">
        <f t="shared" si="28"/>
        <v>0.66</v>
      </c>
      <c r="CA14" s="61">
        <f t="shared" si="29"/>
        <v>0.49000000000000005</v>
      </c>
      <c r="CB14" s="17"/>
      <c r="CC14" s="62">
        <v>0</v>
      </c>
      <c r="CD14" s="62">
        <f t="shared" si="30"/>
        <v>0</v>
      </c>
      <c r="CE14" s="61">
        <f t="shared" si="31"/>
        <v>0.9468000000000002</v>
      </c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</row>
    <row r="15" spans="1:157" ht="30" customHeight="1" x14ac:dyDescent="0.2">
      <c r="A15" s="18" t="s">
        <v>75</v>
      </c>
      <c r="B15" s="15" t="s">
        <v>104</v>
      </c>
      <c r="C15" s="15" t="s">
        <v>129</v>
      </c>
      <c r="D15" s="15" t="s">
        <v>105</v>
      </c>
      <c r="E15" s="15" t="s">
        <v>85</v>
      </c>
      <c r="F15" s="15" t="s">
        <v>106</v>
      </c>
      <c r="G15" s="15">
        <v>10</v>
      </c>
      <c r="H15" s="21">
        <v>14.529199999999999</v>
      </c>
      <c r="I15" s="21">
        <v>100.9314</v>
      </c>
      <c r="J15" s="15">
        <v>2538</v>
      </c>
      <c r="K15" s="17">
        <v>1.24</v>
      </c>
      <c r="L15" s="17">
        <v>315</v>
      </c>
      <c r="M15" s="17">
        <v>0.88</v>
      </c>
      <c r="N15" s="17">
        <v>0.73</v>
      </c>
      <c r="O15" s="33">
        <v>1509</v>
      </c>
      <c r="P15" s="33">
        <v>5</v>
      </c>
      <c r="Q15" s="17">
        <v>0</v>
      </c>
      <c r="R15" s="17">
        <v>39.5</v>
      </c>
      <c r="S15" s="17">
        <v>37.5</v>
      </c>
      <c r="T15" s="27" t="s">
        <v>70</v>
      </c>
      <c r="U15" s="27" t="s">
        <v>69</v>
      </c>
      <c r="V15" s="27" t="s">
        <v>69</v>
      </c>
      <c r="W15" s="27" t="s">
        <v>69</v>
      </c>
      <c r="X15" s="27" t="s">
        <v>69</v>
      </c>
      <c r="Y15" s="27" t="s">
        <v>70</v>
      </c>
      <c r="Z15" s="17">
        <v>230</v>
      </c>
      <c r="AA15" s="27" t="s">
        <v>70</v>
      </c>
      <c r="AB15" s="77"/>
      <c r="AC15" s="15">
        <f t="shared" si="0"/>
        <v>23</v>
      </c>
      <c r="AD15" s="15">
        <v>73.69</v>
      </c>
      <c r="AE15" s="15">
        <v>81.73</v>
      </c>
      <c r="AF15" s="15">
        <v>96.88</v>
      </c>
      <c r="AG15" s="15">
        <v>79.38</v>
      </c>
      <c r="AH15" s="15">
        <v>69.33</v>
      </c>
      <c r="AI15" s="15">
        <v>63.38</v>
      </c>
      <c r="AJ15" s="15">
        <v>2560</v>
      </c>
      <c r="AK15" s="31">
        <v>1000</v>
      </c>
      <c r="AL15" s="12">
        <f t="shared" si="1"/>
        <v>4000</v>
      </c>
      <c r="AM15" s="20">
        <v>0.22</v>
      </c>
      <c r="AN15" s="15"/>
      <c r="AO15" s="17">
        <f t="shared" si="2"/>
        <v>0.58870967741935487</v>
      </c>
      <c r="AP15" s="31">
        <v>201.57</v>
      </c>
      <c r="AQ15" s="31">
        <v>240</v>
      </c>
      <c r="AR15" s="31">
        <v>281</v>
      </c>
      <c r="AS15" s="31">
        <v>326</v>
      </c>
      <c r="AT15" s="56">
        <v>437</v>
      </c>
      <c r="AU15" s="31"/>
      <c r="AV15" s="17">
        <v>14.68</v>
      </c>
      <c r="AW15" s="22" t="s">
        <v>162</v>
      </c>
      <c r="AX15" s="15">
        <v>11</v>
      </c>
      <c r="AY15" s="61">
        <f t="shared" si="3"/>
        <v>73.69</v>
      </c>
      <c r="AZ15" s="62" t="str">
        <f t="shared" si="4"/>
        <v>2</v>
      </c>
      <c r="BA15" s="63">
        <f t="shared" si="5"/>
        <v>0.32</v>
      </c>
      <c r="BB15" s="62">
        <f t="shared" si="6"/>
        <v>23</v>
      </c>
      <c r="BC15" s="62" t="str">
        <f t="shared" si="7"/>
        <v>1</v>
      </c>
      <c r="BD15" s="62">
        <f t="shared" si="8"/>
        <v>0.17</v>
      </c>
      <c r="BE15" s="61">
        <f t="shared" si="9"/>
        <v>0.58870967741935487</v>
      </c>
      <c r="BF15" s="62" t="str">
        <f t="shared" si="10"/>
        <v>2</v>
      </c>
      <c r="BG15" s="62">
        <f t="shared" si="11"/>
        <v>0.78</v>
      </c>
      <c r="BH15" s="64">
        <f t="shared" si="12"/>
        <v>1.9</v>
      </c>
      <c r="BI15" s="65">
        <v>0</v>
      </c>
      <c r="BJ15" s="66">
        <f t="shared" si="13"/>
        <v>0</v>
      </c>
      <c r="BK15" s="62">
        <v>1</v>
      </c>
      <c r="BL15" s="62" t="str">
        <f t="shared" si="14"/>
        <v>1</v>
      </c>
      <c r="BM15" s="62">
        <f t="shared" si="15"/>
        <v>0.11</v>
      </c>
      <c r="BN15" s="61">
        <f t="shared" si="16"/>
        <v>0.29680000000000006</v>
      </c>
      <c r="BO15" s="62">
        <f t="shared" si="17"/>
        <v>4000</v>
      </c>
      <c r="BP15" s="62" t="str">
        <f t="shared" si="18"/>
        <v>3</v>
      </c>
      <c r="BQ15" s="62">
        <f t="shared" si="19"/>
        <v>0.69000000000000006</v>
      </c>
      <c r="BR15" s="61">
        <f t="shared" si="20"/>
        <v>0.22</v>
      </c>
      <c r="BS15" s="62" t="str">
        <f t="shared" si="21"/>
        <v>3</v>
      </c>
      <c r="BT15" s="62">
        <f t="shared" si="22"/>
        <v>0.66</v>
      </c>
      <c r="BU15" s="61">
        <f t="shared" si="23"/>
        <v>5</v>
      </c>
      <c r="BV15" s="62" t="str">
        <f t="shared" si="24"/>
        <v>1</v>
      </c>
      <c r="BW15" s="62">
        <f t="shared" si="25"/>
        <v>0.22</v>
      </c>
      <c r="BX15" s="61">
        <f t="shared" si="26"/>
        <v>0.73</v>
      </c>
      <c r="BY15" s="62" t="str">
        <f t="shared" si="27"/>
        <v>1</v>
      </c>
      <c r="BZ15" s="62">
        <f t="shared" si="28"/>
        <v>0.33</v>
      </c>
      <c r="CA15" s="61">
        <f t="shared" si="29"/>
        <v>0.38</v>
      </c>
      <c r="CB15" s="17"/>
      <c r="CC15" s="62">
        <v>0</v>
      </c>
      <c r="CD15" s="62">
        <f t="shared" si="30"/>
        <v>0</v>
      </c>
      <c r="CE15" s="61">
        <f t="shared" si="31"/>
        <v>0.99680000000000013</v>
      </c>
    </row>
    <row r="16" spans="1:157" s="60" customFormat="1" ht="30" customHeight="1" x14ac:dyDescent="0.2">
      <c r="A16" s="18" t="s">
        <v>76</v>
      </c>
      <c r="B16" s="15" t="s">
        <v>87</v>
      </c>
      <c r="C16" s="15" t="s">
        <v>129</v>
      </c>
      <c r="D16" s="15" t="s">
        <v>87</v>
      </c>
      <c r="E16" s="15" t="s">
        <v>85</v>
      </c>
      <c r="F16" s="15" t="s">
        <v>100</v>
      </c>
      <c r="G16" s="15">
        <v>10</v>
      </c>
      <c r="H16" s="21">
        <v>16.365279000000001</v>
      </c>
      <c r="I16" s="21">
        <v>101.32249299999999</v>
      </c>
      <c r="J16" s="15">
        <v>2553</v>
      </c>
      <c r="K16" s="17">
        <v>19.73</v>
      </c>
      <c r="L16" s="17">
        <v>75</v>
      </c>
      <c r="M16" s="17"/>
      <c r="N16" s="17">
        <v>13.25</v>
      </c>
      <c r="O16" s="33">
        <v>285</v>
      </c>
      <c r="P16" s="33">
        <v>18</v>
      </c>
      <c r="Q16" s="17">
        <v>221.7</v>
      </c>
      <c r="R16" s="17">
        <v>219.7</v>
      </c>
      <c r="S16" s="17">
        <v>217.7</v>
      </c>
      <c r="T16" s="27" t="s">
        <v>70</v>
      </c>
      <c r="U16" s="27" t="s">
        <v>69</v>
      </c>
      <c r="V16" s="27" t="s">
        <v>69</v>
      </c>
      <c r="W16" s="27" t="s">
        <v>69</v>
      </c>
      <c r="X16" s="27" t="s">
        <v>69</v>
      </c>
      <c r="Y16" s="27" t="s">
        <v>70</v>
      </c>
      <c r="Z16" s="17">
        <v>370</v>
      </c>
      <c r="AA16" s="27" t="s">
        <v>70</v>
      </c>
      <c r="AB16" s="77"/>
      <c r="AC16" s="15">
        <f t="shared" si="0"/>
        <v>8</v>
      </c>
      <c r="AD16" s="15">
        <v>87.94</v>
      </c>
      <c r="AE16" s="15">
        <v>82.02</v>
      </c>
      <c r="AF16" s="15">
        <v>96.88</v>
      </c>
      <c r="AG16" s="15">
        <v>91.13</v>
      </c>
      <c r="AH16" s="15">
        <v>89.36</v>
      </c>
      <c r="AI16" s="15">
        <v>85.41</v>
      </c>
      <c r="AJ16" s="15">
        <v>2559</v>
      </c>
      <c r="AK16" s="15">
        <v>50</v>
      </c>
      <c r="AL16" s="12">
        <f t="shared" si="1"/>
        <v>200</v>
      </c>
      <c r="AM16" s="20">
        <v>0.48</v>
      </c>
      <c r="AN16" s="15" t="s">
        <v>107</v>
      </c>
      <c r="AO16" s="17">
        <f t="shared" si="2"/>
        <v>0.67156614292954886</v>
      </c>
      <c r="AP16" s="31">
        <v>114.88</v>
      </c>
      <c r="AQ16" s="31">
        <v>149</v>
      </c>
      <c r="AR16" s="31">
        <v>170</v>
      </c>
      <c r="AS16" s="31">
        <v>200</v>
      </c>
      <c r="AT16" s="56">
        <v>275</v>
      </c>
      <c r="AU16" s="31"/>
      <c r="AV16" s="17">
        <v>217.77</v>
      </c>
      <c r="AW16" s="22" t="s">
        <v>162</v>
      </c>
      <c r="AX16" s="15">
        <v>12</v>
      </c>
      <c r="AY16" s="61">
        <f t="shared" si="3"/>
        <v>87.94</v>
      </c>
      <c r="AZ16" s="62" t="str">
        <f t="shared" si="4"/>
        <v>1</v>
      </c>
      <c r="BA16" s="63">
        <f t="shared" si="5"/>
        <v>0.16</v>
      </c>
      <c r="BB16" s="62">
        <f t="shared" si="6"/>
        <v>8</v>
      </c>
      <c r="BC16" s="62" t="str">
        <f t="shared" si="7"/>
        <v>1</v>
      </c>
      <c r="BD16" s="62">
        <f t="shared" si="8"/>
        <v>0.17</v>
      </c>
      <c r="BE16" s="61">
        <f t="shared" si="9"/>
        <v>0.67156614292954886</v>
      </c>
      <c r="BF16" s="62" t="str">
        <f t="shared" si="10"/>
        <v>2</v>
      </c>
      <c r="BG16" s="62">
        <f t="shared" si="11"/>
        <v>0.78</v>
      </c>
      <c r="BH16" s="64">
        <f t="shared" si="12"/>
        <v>0.7432432432432432</v>
      </c>
      <c r="BI16" s="65">
        <v>0</v>
      </c>
      <c r="BJ16" s="66">
        <f t="shared" si="13"/>
        <v>0</v>
      </c>
      <c r="BK16" s="62">
        <v>1</v>
      </c>
      <c r="BL16" s="62" t="str">
        <f t="shared" si="14"/>
        <v>1</v>
      </c>
      <c r="BM16" s="62">
        <f t="shared" si="15"/>
        <v>0.11</v>
      </c>
      <c r="BN16" s="61">
        <f t="shared" si="16"/>
        <v>0.29680000000000006</v>
      </c>
      <c r="BO16" s="62">
        <f t="shared" si="17"/>
        <v>200</v>
      </c>
      <c r="BP16" s="62" t="str">
        <f t="shared" si="18"/>
        <v>1</v>
      </c>
      <c r="BQ16" s="62">
        <f t="shared" si="19"/>
        <v>0.23</v>
      </c>
      <c r="BR16" s="61">
        <f t="shared" si="20"/>
        <v>0.48</v>
      </c>
      <c r="BS16" s="62" t="str">
        <f t="shared" si="21"/>
        <v>3</v>
      </c>
      <c r="BT16" s="62">
        <f t="shared" si="22"/>
        <v>0.66</v>
      </c>
      <c r="BU16" s="61">
        <f t="shared" si="23"/>
        <v>18</v>
      </c>
      <c r="BV16" s="62" t="str">
        <f t="shared" si="24"/>
        <v>2</v>
      </c>
      <c r="BW16" s="62">
        <f t="shared" si="25"/>
        <v>0.44</v>
      </c>
      <c r="BX16" s="61">
        <f t="shared" si="26"/>
        <v>13.25</v>
      </c>
      <c r="BY16" s="62" t="str">
        <f t="shared" si="27"/>
        <v>2</v>
      </c>
      <c r="BZ16" s="62">
        <f t="shared" si="28"/>
        <v>0.66</v>
      </c>
      <c r="CA16" s="61">
        <f t="shared" si="29"/>
        <v>0.39800000000000008</v>
      </c>
      <c r="CB16" s="17"/>
      <c r="CC16" s="62">
        <v>0</v>
      </c>
      <c r="CD16" s="62">
        <f t="shared" si="30"/>
        <v>0</v>
      </c>
      <c r="CE16" s="61">
        <f t="shared" si="31"/>
        <v>0.85480000000000012</v>
      </c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</row>
    <row r="17" spans="1:157" ht="30" customHeight="1" x14ac:dyDescent="0.2">
      <c r="A17" s="18" t="s">
        <v>77</v>
      </c>
      <c r="B17" s="15" t="s">
        <v>108</v>
      </c>
      <c r="C17" s="15" t="s">
        <v>129</v>
      </c>
      <c r="D17" s="15" t="s">
        <v>103</v>
      </c>
      <c r="E17" s="15" t="s">
        <v>85</v>
      </c>
      <c r="F17" s="15" t="s">
        <v>100</v>
      </c>
      <c r="G17" s="15">
        <v>10</v>
      </c>
      <c r="H17" s="21">
        <v>16.349114</v>
      </c>
      <c r="I17" s="21">
        <v>101.09278500000001</v>
      </c>
      <c r="J17" s="15">
        <v>2518</v>
      </c>
      <c r="K17" s="17">
        <v>25</v>
      </c>
      <c r="L17" s="17">
        <v>81</v>
      </c>
      <c r="M17" s="17">
        <v>22.06</v>
      </c>
      <c r="N17" s="17">
        <v>18.739999999999998</v>
      </c>
      <c r="O17" s="33">
        <v>1360</v>
      </c>
      <c r="P17" s="33">
        <v>26</v>
      </c>
      <c r="Q17" s="17">
        <v>162</v>
      </c>
      <c r="R17" s="17">
        <v>160</v>
      </c>
      <c r="S17" s="17">
        <v>158.6</v>
      </c>
      <c r="T17" s="27" t="s">
        <v>70</v>
      </c>
      <c r="U17" s="27" t="s">
        <v>69</v>
      </c>
      <c r="V17" s="27" t="s">
        <v>69</v>
      </c>
      <c r="W17" s="27" t="s">
        <v>69</v>
      </c>
      <c r="X17" s="27" t="s">
        <v>69</v>
      </c>
      <c r="Y17" s="27" t="s">
        <v>70</v>
      </c>
      <c r="Z17" s="17">
        <v>160</v>
      </c>
      <c r="AA17" s="27" t="s">
        <v>69</v>
      </c>
      <c r="AB17" s="78">
        <v>210</v>
      </c>
      <c r="AC17" s="15">
        <f t="shared" si="0"/>
        <v>43</v>
      </c>
      <c r="AD17" s="15">
        <v>87.17</v>
      </c>
      <c r="AE17" s="15">
        <v>82.02</v>
      </c>
      <c r="AF17" s="15">
        <v>96.88</v>
      </c>
      <c r="AG17" s="15">
        <v>91.13</v>
      </c>
      <c r="AH17" s="15">
        <v>85.11</v>
      </c>
      <c r="AI17" s="15">
        <v>86.89</v>
      </c>
      <c r="AJ17" s="15">
        <v>2559</v>
      </c>
      <c r="AK17" s="31">
        <v>1147</v>
      </c>
      <c r="AL17" s="12">
        <f t="shared" si="1"/>
        <v>4588</v>
      </c>
      <c r="AM17" s="20">
        <v>0.377</v>
      </c>
      <c r="AN17" s="15" t="s">
        <v>107</v>
      </c>
      <c r="AO17" s="17">
        <f t="shared" si="2"/>
        <v>0.74959999999999993</v>
      </c>
      <c r="AP17" s="31">
        <v>118.4</v>
      </c>
      <c r="AQ17" s="31">
        <v>153</v>
      </c>
      <c r="AR17" s="31">
        <v>174</v>
      </c>
      <c r="AS17" s="31">
        <v>205</v>
      </c>
      <c r="AT17" s="56">
        <v>281</v>
      </c>
      <c r="AU17" s="31"/>
      <c r="AV17" s="17">
        <v>159.13999999999999</v>
      </c>
      <c r="AW17" s="22" t="s">
        <v>162</v>
      </c>
      <c r="AX17" s="15">
        <v>13</v>
      </c>
      <c r="AY17" s="61">
        <f t="shared" si="3"/>
        <v>87.17</v>
      </c>
      <c r="AZ17" s="62" t="str">
        <f t="shared" si="4"/>
        <v>1</v>
      </c>
      <c r="BA17" s="63">
        <f t="shared" si="5"/>
        <v>0.16</v>
      </c>
      <c r="BB17" s="62">
        <f t="shared" si="6"/>
        <v>43</v>
      </c>
      <c r="BC17" s="62" t="str">
        <f t="shared" si="7"/>
        <v>2</v>
      </c>
      <c r="BD17" s="62">
        <f t="shared" si="8"/>
        <v>0.34</v>
      </c>
      <c r="BE17" s="61">
        <f t="shared" si="9"/>
        <v>0.74959999999999993</v>
      </c>
      <c r="BF17" s="62" t="str">
        <f t="shared" si="10"/>
        <v>2</v>
      </c>
      <c r="BG17" s="62">
        <f t="shared" si="11"/>
        <v>0.78</v>
      </c>
      <c r="BH17" s="64">
        <f t="shared" si="12"/>
        <v>1.7562500000000001</v>
      </c>
      <c r="BI17" s="65">
        <v>0</v>
      </c>
      <c r="BJ17" s="66">
        <f t="shared" si="13"/>
        <v>0</v>
      </c>
      <c r="BK17" s="62">
        <v>1</v>
      </c>
      <c r="BL17" s="62" t="str">
        <f t="shared" si="14"/>
        <v>1</v>
      </c>
      <c r="BM17" s="62">
        <f t="shared" si="15"/>
        <v>0.11</v>
      </c>
      <c r="BN17" s="61">
        <f t="shared" si="16"/>
        <v>0.34440000000000004</v>
      </c>
      <c r="BO17" s="62">
        <f t="shared" si="17"/>
        <v>4588</v>
      </c>
      <c r="BP17" s="62" t="str">
        <f t="shared" si="18"/>
        <v>3</v>
      </c>
      <c r="BQ17" s="62">
        <f t="shared" si="19"/>
        <v>0.69000000000000006</v>
      </c>
      <c r="BR17" s="61">
        <f t="shared" si="20"/>
        <v>0.377</v>
      </c>
      <c r="BS17" s="62" t="str">
        <f t="shared" si="21"/>
        <v>3</v>
      </c>
      <c r="BT17" s="62">
        <f t="shared" si="22"/>
        <v>0.66</v>
      </c>
      <c r="BU17" s="61">
        <f t="shared" si="23"/>
        <v>26</v>
      </c>
      <c r="BV17" s="62" t="str">
        <f t="shared" si="24"/>
        <v>2</v>
      </c>
      <c r="BW17" s="62">
        <f t="shared" si="25"/>
        <v>0.44</v>
      </c>
      <c r="BX17" s="61">
        <f t="shared" si="26"/>
        <v>18.739999999999998</v>
      </c>
      <c r="BY17" s="62" t="str">
        <f t="shared" si="27"/>
        <v>2</v>
      </c>
      <c r="BZ17" s="62">
        <f t="shared" si="28"/>
        <v>0.66</v>
      </c>
      <c r="CA17" s="61">
        <f t="shared" si="29"/>
        <v>0.49000000000000005</v>
      </c>
      <c r="CB17" s="17"/>
      <c r="CC17" s="62">
        <v>0</v>
      </c>
      <c r="CD17" s="62">
        <f t="shared" si="30"/>
        <v>0</v>
      </c>
      <c r="CE17" s="61">
        <f t="shared" si="31"/>
        <v>0.99440000000000006</v>
      </c>
    </row>
    <row r="18" spans="1:157" ht="30" customHeight="1" x14ac:dyDescent="0.2">
      <c r="A18" s="18" t="s">
        <v>78</v>
      </c>
      <c r="B18" s="15" t="s">
        <v>111</v>
      </c>
      <c r="C18" s="15" t="s">
        <v>129</v>
      </c>
      <c r="D18" s="15" t="s">
        <v>112</v>
      </c>
      <c r="E18" s="15" t="s">
        <v>113</v>
      </c>
      <c r="F18" s="15" t="s">
        <v>92</v>
      </c>
      <c r="G18" s="15">
        <v>10</v>
      </c>
      <c r="H18" s="21">
        <v>15.412152000000001</v>
      </c>
      <c r="I18" s="21">
        <v>101.32019699999999</v>
      </c>
      <c r="J18" s="15">
        <v>2535</v>
      </c>
      <c r="K18" s="22">
        <v>1.319</v>
      </c>
      <c r="L18" s="17">
        <v>3</v>
      </c>
      <c r="M18" s="17">
        <v>1.18</v>
      </c>
      <c r="N18" s="17">
        <v>0.99</v>
      </c>
      <c r="O18" s="33">
        <v>517</v>
      </c>
      <c r="P18" s="33">
        <v>11.54</v>
      </c>
      <c r="Q18" s="17">
        <v>161</v>
      </c>
      <c r="R18" s="17">
        <v>160</v>
      </c>
      <c r="S18" s="17">
        <v>159</v>
      </c>
      <c r="T18" s="27" t="s">
        <v>70</v>
      </c>
      <c r="U18" s="27" t="s">
        <v>69</v>
      </c>
      <c r="V18" s="27" t="s">
        <v>69</v>
      </c>
      <c r="W18" s="27" t="s">
        <v>69</v>
      </c>
      <c r="X18" s="27" t="s">
        <v>70</v>
      </c>
      <c r="Y18" s="27" t="s">
        <v>70</v>
      </c>
      <c r="Z18" s="17">
        <v>8</v>
      </c>
      <c r="AA18" s="27" t="s">
        <v>70</v>
      </c>
      <c r="AB18" s="77"/>
      <c r="AC18" s="15">
        <f t="shared" si="0"/>
        <v>26</v>
      </c>
      <c r="AD18" s="15">
        <v>99.75</v>
      </c>
      <c r="AE18" s="15">
        <v>89.25</v>
      </c>
      <c r="AF18" s="15">
        <v>96.5</v>
      </c>
      <c r="AG18" s="15">
        <v>100</v>
      </c>
      <c r="AH18" s="15">
        <v>100</v>
      </c>
      <c r="AI18" s="15">
        <v>99.5</v>
      </c>
      <c r="AJ18" s="15">
        <v>2556</v>
      </c>
      <c r="AK18" s="15">
        <v>50</v>
      </c>
      <c r="AL18" s="12">
        <f t="shared" si="1"/>
        <v>200</v>
      </c>
      <c r="AM18" s="20">
        <v>0.98199999999999998</v>
      </c>
      <c r="AN18" s="15"/>
      <c r="AO18" s="16">
        <f t="shared" si="2"/>
        <v>0.75056861258529195</v>
      </c>
      <c r="AP18" s="31">
        <v>21</v>
      </c>
      <c r="AQ18" s="31">
        <v>25</v>
      </c>
      <c r="AR18" s="31">
        <v>29</v>
      </c>
      <c r="AS18" s="31">
        <v>33</v>
      </c>
      <c r="AT18" s="56">
        <v>44</v>
      </c>
      <c r="AU18" s="31"/>
      <c r="AV18" s="17"/>
      <c r="AW18" s="22" t="s">
        <v>162</v>
      </c>
      <c r="AX18" s="15">
        <v>14</v>
      </c>
      <c r="AY18" s="61">
        <f t="shared" si="3"/>
        <v>99.75</v>
      </c>
      <c r="AZ18" s="62" t="str">
        <f t="shared" si="4"/>
        <v>1</v>
      </c>
      <c r="BA18" s="63">
        <f t="shared" si="5"/>
        <v>0.16</v>
      </c>
      <c r="BB18" s="62">
        <f t="shared" si="6"/>
        <v>26</v>
      </c>
      <c r="BC18" s="62" t="str">
        <f t="shared" si="7"/>
        <v>1</v>
      </c>
      <c r="BD18" s="62">
        <f t="shared" si="8"/>
        <v>0.17</v>
      </c>
      <c r="BE18" s="64">
        <f t="shared" si="9"/>
        <v>0.75056861258529195</v>
      </c>
      <c r="BF18" s="65">
        <v>0</v>
      </c>
      <c r="BG18" s="62">
        <f t="shared" si="11"/>
        <v>0</v>
      </c>
      <c r="BH18" s="64">
        <f t="shared" si="12"/>
        <v>5.5</v>
      </c>
      <c r="BI18" s="65">
        <v>0</v>
      </c>
      <c r="BJ18" s="66">
        <f t="shared" si="13"/>
        <v>0</v>
      </c>
      <c r="BK18" s="62">
        <v>1</v>
      </c>
      <c r="BL18" s="62" t="str">
        <f t="shared" si="14"/>
        <v>1</v>
      </c>
      <c r="BM18" s="62">
        <f t="shared" si="15"/>
        <v>0.11</v>
      </c>
      <c r="BN18" s="61">
        <f t="shared" si="16"/>
        <v>7.8400000000000011E-2</v>
      </c>
      <c r="BO18" s="62">
        <f t="shared" si="17"/>
        <v>200</v>
      </c>
      <c r="BP18" s="62" t="str">
        <f t="shared" si="18"/>
        <v>1</v>
      </c>
      <c r="BQ18" s="62">
        <f t="shared" si="19"/>
        <v>0.23</v>
      </c>
      <c r="BR18" s="61">
        <f t="shared" si="20"/>
        <v>0.98199999999999998</v>
      </c>
      <c r="BS18" s="62" t="str">
        <f t="shared" si="21"/>
        <v>3</v>
      </c>
      <c r="BT18" s="62">
        <f t="shared" si="22"/>
        <v>0.66</v>
      </c>
      <c r="BU18" s="61">
        <f t="shared" si="23"/>
        <v>11.54</v>
      </c>
      <c r="BV18" s="62" t="str">
        <f t="shared" si="24"/>
        <v>1</v>
      </c>
      <c r="BW18" s="62">
        <f t="shared" si="25"/>
        <v>0.22</v>
      </c>
      <c r="BX18" s="61">
        <f t="shared" si="26"/>
        <v>0.99</v>
      </c>
      <c r="BY18" s="62" t="str">
        <f t="shared" si="27"/>
        <v>1</v>
      </c>
      <c r="BZ18" s="62">
        <f t="shared" si="28"/>
        <v>0.33</v>
      </c>
      <c r="CA18" s="61">
        <f t="shared" si="29"/>
        <v>0.28799999999999998</v>
      </c>
      <c r="CB18" s="17"/>
      <c r="CC18" s="62">
        <v>0</v>
      </c>
      <c r="CD18" s="62">
        <f t="shared" si="30"/>
        <v>0</v>
      </c>
      <c r="CE18" s="61">
        <f t="shared" si="31"/>
        <v>0.52639999999999998</v>
      </c>
    </row>
    <row r="19" spans="1:157" ht="30" customHeight="1" x14ac:dyDescent="0.2">
      <c r="A19" s="18" t="s">
        <v>79</v>
      </c>
      <c r="B19" s="15" t="s">
        <v>89</v>
      </c>
      <c r="C19" s="15" t="s">
        <v>129</v>
      </c>
      <c r="D19" s="15" t="s">
        <v>114</v>
      </c>
      <c r="E19" s="15" t="s">
        <v>102</v>
      </c>
      <c r="F19" s="15" t="s">
        <v>92</v>
      </c>
      <c r="G19" s="15">
        <v>10</v>
      </c>
      <c r="H19" s="21">
        <v>14.993442999999999</v>
      </c>
      <c r="I19" s="21">
        <v>100.932266</v>
      </c>
      <c r="J19" s="15">
        <v>2549</v>
      </c>
      <c r="K19" s="17">
        <v>2.65</v>
      </c>
      <c r="L19" s="17">
        <v>20</v>
      </c>
      <c r="M19" s="17">
        <v>2.5</v>
      </c>
      <c r="N19" s="17">
        <v>2.25</v>
      </c>
      <c r="O19" s="33">
        <v>260</v>
      </c>
      <c r="P19" s="33">
        <v>34</v>
      </c>
      <c r="Q19" s="17">
        <v>104.5</v>
      </c>
      <c r="R19" s="17">
        <v>108</v>
      </c>
      <c r="S19" s="17">
        <v>106</v>
      </c>
      <c r="T19" s="27" t="s">
        <v>70</v>
      </c>
      <c r="U19" s="27" t="s">
        <v>69</v>
      </c>
      <c r="V19" s="27" t="s">
        <v>69</v>
      </c>
      <c r="W19" s="27" t="s">
        <v>69</v>
      </c>
      <c r="X19" s="27" t="s">
        <v>69</v>
      </c>
      <c r="Y19" s="27" t="s">
        <v>70</v>
      </c>
      <c r="Z19" s="17">
        <v>70</v>
      </c>
      <c r="AA19" s="27" t="s">
        <v>70</v>
      </c>
      <c r="AB19" s="77"/>
      <c r="AC19" s="15">
        <f t="shared" si="0"/>
        <v>12</v>
      </c>
      <c r="AD19" s="15">
        <v>99.8</v>
      </c>
      <c r="AE19" s="15">
        <v>89.25</v>
      </c>
      <c r="AF19" s="15">
        <v>96.5</v>
      </c>
      <c r="AG19" s="15">
        <v>100</v>
      </c>
      <c r="AH19" s="15">
        <v>100</v>
      </c>
      <c r="AI19" s="15">
        <v>99.5</v>
      </c>
      <c r="AJ19" s="15">
        <v>2556</v>
      </c>
      <c r="AK19" s="15">
        <v>150</v>
      </c>
      <c r="AL19" s="12">
        <f t="shared" si="1"/>
        <v>600</v>
      </c>
      <c r="AM19" s="20">
        <v>3</v>
      </c>
      <c r="AN19" s="15"/>
      <c r="AO19" s="17">
        <f t="shared" si="2"/>
        <v>0.84905660377358494</v>
      </c>
      <c r="AP19" s="31">
        <v>68.44</v>
      </c>
      <c r="AQ19" s="31">
        <v>81</v>
      </c>
      <c r="AR19" s="31">
        <v>95</v>
      </c>
      <c r="AS19" s="31">
        <v>110</v>
      </c>
      <c r="AT19" s="56">
        <v>147</v>
      </c>
      <c r="AU19" s="31"/>
      <c r="AV19" s="17">
        <v>104.7</v>
      </c>
      <c r="AW19" s="22" t="s">
        <v>162</v>
      </c>
      <c r="AX19" s="15">
        <v>15</v>
      </c>
      <c r="AY19" s="61">
        <f t="shared" si="3"/>
        <v>99.8</v>
      </c>
      <c r="AZ19" s="62" t="str">
        <f t="shared" si="4"/>
        <v>1</v>
      </c>
      <c r="BA19" s="63">
        <f t="shared" si="5"/>
        <v>0.16</v>
      </c>
      <c r="BB19" s="62">
        <f t="shared" si="6"/>
        <v>12</v>
      </c>
      <c r="BC19" s="62" t="str">
        <f t="shared" si="7"/>
        <v>1</v>
      </c>
      <c r="BD19" s="62">
        <f t="shared" si="8"/>
        <v>0.17</v>
      </c>
      <c r="BE19" s="61">
        <f t="shared" si="9"/>
        <v>0.84905660377358494</v>
      </c>
      <c r="BF19" s="62" t="str">
        <f t="shared" si="10"/>
        <v>2</v>
      </c>
      <c r="BG19" s="62">
        <f t="shared" si="11"/>
        <v>0.78</v>
      </c>
      <c r="BH19" s="64">
        <f t="shared" si="12"/>
        <v>2.1</v>
      </c>
      <c r="BI19" s="65">
        <v>0</v>
      </c>
      <c r="BJ19" s="66">
        <f t="shared" si="13"/>
        <v>0</v>
      </c>
      <c r="BK19" s="62">
        <v>1</v>
      </c>
      <c r="BL19" s="62" t="str">
        <f t="shared" si="14"/>
        <v>1</v>
      </c>
      <c r="BM19" s="62">
        <f t="shared" si="15"/>
        <v>0.11</v>
      </c>
      <c r="BN19" s="61">
        <f t="shared" si="16"/>
        <v>0.29680000000000006</v>
      </c>
      <c r="BO19" s="62">
        <f t="shared" si="17"/>
        <v>600</v>
      </c>
      <c r="BP19" s="62" t="str">
        <f t="shared" si="18"/>
        <v>2</v>
      </c>
      <c r="BQ19" s="62">
        <f t="shared" si="19"/>
        <v>0.46</v>
      </c>
      <c r="BR19" s="61">
        <f t="shared" si="20"/>
        <v>3</v>
      </c>
      <c r="BS19" s="62" t="str">
        <f t="shared" si="21"/>
        <v>3</v>
      </c>
      <c r="BT19" s="62">
        <f t="shared" si="22"/>
        <v>0.66</v>
      </c>
      <c r="BU19" s="61">
        <f t="shared" si="23"/>
        <v>34</v>
      </c>
      <c r="BV19" s="62" t="str">
        <f t="shared" si="24"/>
        <v>3</v>
      </c>
      <c r="BW19" s="62">
        <f t="shared" si="25"/>
        <v>0.66</v>
      </c>
      <c r="BX19" s="61">
        <f t="shared" si="26"/>
        <v>2.25</v>
      </c>
      <c r="BY19" s="62" t="str">
        <f t="shared" si="27"/>
        <v>2</v>
      </c>
      <c r="BZ19" s="62">
        <f t="shared" si="28"/>
        <v>0.66</v>
      </c>
      <c r="CA19" s="61">
        <f t="shared" si="29"/>
        <v>0.48799999999999999</v>
      </c>
      <c r="CB19" s="17"/>
      <c r="CC19" s="62">
        <v>0</v>
      </c>
      <c r="CD19" s="62">
        <f t="shared" si="30"/>
        <v>0</v>
      </c>
      <c r="CE19" s="61">
        <f t="shared" si="31"/>
        <v>0.94480000000000008</v>
      </c>
    </row>
    <row r="20" spans="1:157" ht="30" customHeight="1" x14ac:dyDescent="0.2">
      <c r="A20" s="18" t="s">
        <v>80</v>
      </c>
      <c r="B20" s="15" t="s">
        <v>90</v>
      </c>
      <c r="C20" s="15" t="s">
        <v>129</v>
      </c>
      <c r="D20" s="15" t="s">
        <v>112</v>
      </c>
      <c r="E20" s="15" t="s">
        <v>113</v>
      </c>
      <c r="F20" s="15" t="s">
        <v>92</v>
      </c>
      <c r="G20" s="15">
        <v>10</v>
      </c>
      <c r="H20" s="21">
        <v>15.388064999999999</v>
      </c>
      <c r="I20" s="21">
        <v>101.322062</v>
      </c>
      <c r="J20" s="15">
        <v>2535</v>
      </c>
      <c r="K20" s="22">
        <v>1.1200000000000001</v>
      </c>
      <c r="L20" s="17">
        <v>3</v>
      </c>
      <c r="M20" s="17">
        <v>1.1200000000000001</v>
      </c>
      <c r="N20" s="17">
        <v>0.98299999999999998</v>
      </c>
      <c r="O20" s="33">
        <v>400</v>
      </c>
      <c r="P20" s="33">
        <v>21</v>
      </c>
      <c r="Q20" s="17"/>
      <c r="R20" s="17">
        <v>162</v>
      </c>
      <c r="S20" s="17">
        <v>161</v>
      </c>
      <c r="T20" s="27" t="s">
        <v>70</v>
      </c>
      <c r="U20" s="27" t="s">
        <v>69</v>
      </c>
      <c r="V20" s="27" t="s">
        <v>69</v>
      </c>
      <c r="W20" s="27" t="s">
        <v>69</v>
      </c>
      <c r="X20" s="27" t="s">
        <v>70</v>
      </c>
      <c r="Y20" s="27" t="s">
        <v>70</v>
      </c>
      <c r="Z20" s="17">
        <v>26.92</v>
      </c>
      <c r="AA20" s="27" t="s">
        <v>70</v>
      </c>
      <c r="AB20" s="77"/>
      <c r="AC20" s="15">
        <f t="shared" si="0"/>
        <v>26</v>
      </c>
      <c r="AD20" s="15">
        <v>99.8</v>
      </c>
      <c r="AE20" s="15">
        <v>89.25</v>
      </c>
      <c r="AF20" s="15">
        <v>96.5</v>
      </c>
      <c r="AG20" s="15">
        <v>100</v>
      </c>
      <c r="AH20" s="15">
        <v>100</v>
      </c>
      <c r="AI20" s="15">
        <v>99.54</v>
      </c>
      <c r="AJ20" s="15">
        <v>2556</v>
      </c>
      <c r="AK20" s="15">
        <v>30</v>
      </c>
      <c r="AL20" s="12">
        <f t="shared" si="1"/>
        <v>120</v>
      </c>
      <c r="AM20" s="20">
        <v>1.73</v>
      </c>
      <c r="AN20" s="15"/>
      <c r="AO20" s="16">
        <f t="shared" si="2"/>
        <v>0.87767857142857131</v>
      </c>
      <c r="AP20" s="31">
        <v>21</v>
      </c>
      <c r="AQ20" s="31">
        <v>25</v>
      </c>
      <c r="AR20" s="31">
        <v>29</v>
      </c>
      <c r="AS20" s="31">
        <v>33</v>
      </c>
      <c r="AT20" s="56">
        <v>44</v>
      </c>
      <c r="AU20" s="31"/>
      <c r="AV20" s="17"/>
      <c r="AW20" s="22" t="s">
        <v>162</v>
      </c>
      <c r="AX20" s="15">
        <v>16</v>
      </c>
      <c r="AY20" s="61">
        <f t="shared" si="3"/>
        <v>99.8</v>
      </c>
      <c r="AZ20" s="62" t="str">
        <f t="shared" si="4"/>
        <v>1</v>
      </c>
      <c r="BA20" s="63">
        <f t="shared" si="5"/>
        <v>0.16</v>
      </c>
      <c r="BB20" s="62">
        <f t="shared" si="6"/>
        <v>26</v>
      </c>
      <c r="BC20" s="62" t="str">
        <f t="shared" si="7"/>
        <v>1</v>
      </c>
      <c r="BD20" s="62">
        <f t="shared" si="8"/>
        <v>0.17</v>
      </c>
      <c r="BE20" s="64">
        <f t="shared" si="9"/>
        <v>0.87767857142857131</v>
      </c>
      <c r="BF20" s="65">
        <v>0</v>
      </c>
      <c r="BG20" s="62">
        <f t="shared" si="11"/>
        <v>0</v>
      </c>
      <c r="BH20" s="64">
        <f t="shared" si="12"/>
        <v>1.6344725111441307</v>
      </c>
      <c r="BI20" s="65">
        <v>0</v>
      </c>
      <c r="BJ20" s="66">
        <f t="shared" si="13"/>
        <v>0</v>
      </c>
      <c r="BK20" s="62">
        <v>1</v>
      </c>
      <c r="BL20" s="62" t="str">
        <f t="shared" si="14"/>
        <v>1</v>
      </c>
      <c r="BM20" s="62">
        <f t="shared" si="15"/>
        <v>0.11</v>
      </c>
      <c r="BN20" s="61">
        <f t="shared" si="16"/>
        <v>7.8400000000000011E-2</v>
      </c>
      <c r="BO20" s="62">
        <f t="shared" si="17"/>
        <v>120</v>
      </c>
      <c r="BP20" s="62" t="str">
        <f t="shared" si="18"/>
        <v>1</v>
      </c>
      <c r="BQ20" s="62">
        <f t="shared" si="19"/>
        <v>0.23</v>
      </c>
      <c r="BR20" s="61">
        <f t="shared" si="20"/>
        <v>1.73</v>
      </c>
      <c r="BS20" s="62" t="str">
        <f t="shared" si="21"/>
        <v>3</v>
      </c>
      <c r="BT20" s="62">
        <f t="shared" si="22"/>
        <v>0.66</v>
      </c>
      <c r="BU20" s="61">
        <f t="shared" si="23"/>
        <v>21</v>
      </c>
      <c r="BV20" s="62" t="str">
        <f t="shared" si="24"/>
        <v>2</v>
      </c>
      <c r="BW20" s="62">
        <f t="shared" si="25"/>
        <v>0.44</v>
      </c>
      <c r="BX20" s="61">
        <f t="shared" si="26"/>
        <v>0.98299999999999998</v>
      </c>
      <c r="BY20" s="62" t="str">
        <f t="shared" si="27"/>
        <v>1</v>
      </c>
      <c r="BZ20" s="62">
        <f t="shared" si="28"/>
        <v>0.33</v>
      </c>
      <c r="CA20" s="61">
        <f t="shared" si="29"/>
        <v>0.33200000000000007</v>
      </c>
      <c r="CB20" s="17"/>
      <c r="CC20" s="62">
        <v>0</v>
      </c>
      <c r="CD20" s="62">
        <f t="shared" si="30"/>
        <v>0</v>
      </c>
      <c r="CE20" s="61">
        <f t="shared" si="31"/>
        <v>0.57040000000000013</v>
      </c>
    </row>
    <row r="21" spans="1:157" s="72" customFormat="1" ht="30" customHeight="1" x14ac:dyDescent="0.2">
      <c r="A21" s="18" t="s">
        <v>81</v>
      </c>
      <c r="B21" s="15" t="s">
        <v>115</v>
      </c>
      <c r="C21" s="15" t="s">
        <v>129</v>
      </c>
      <c r="D21" s="15" t="s">
        <v>88</v>
      </c>
      <c r="E21" s="15" t="s">
        <v>99</v>
      </c>
      <c r="F21" s="15" t="s">
        <v>100</v>
      </c>
      <c r="G21" s="15">
        <v>10</v>
      </c>
      <c r="H21" s="21">
        <v>16.715399000000001</v>
      </c>
      <c r="I21" s="21">
        <v>101.359813</v>
      </c>
      <c r="J21" s="15">
        <v>2545</v>
      </c>
      <c r="K21" s="17">
        <v>60</v>
      </c>
      <c r="L21" s="17">
        <v>322</v>
      </c>
      <c r="M21" s="17">
        <v>39</v>
      </c>
      <c r="N21" s="17">
        <v>33.22</v>
      </c>
      <c r="O21" s="33">
        <v>1023.5</v>
      </c>
      <c r="P21" s="33">
        <v>51</v>
      </c>
      <c r="Q21" s="17">
        <v>222</v>
      </c>
      <c r="R21" s="17">
        <v>219.5</v>
      </c>
      <c r="S21" s="17">
        <v>216.5</v>
      </c>
      <c r="T21" s="27" t="s">
        <v>70</v>
      </c>
      <c r="U21" s="27" t="s">
        <v>69</v>
      </c>
      <c r="V21" s="27" t="s">
        <v>69</v>
      </c>
      <c r="W21" s="27" t="s">
        <v>69</v>
      </c>
      <c r="X21" s="27" t="s">
        <v>69</v>
      </c>
      <c r="Y21" s="27" t="s">
        <v>69</v>
      </c>
      <c r="Z21" s="71">
        <v>1055</v>
      </c>
      <c r="AA21" s="27" t="s">
        <v>69</v>
      </c>
      <c r="AB21" s="78">
        <v>195</v>
      </c>
      <c r="AC21" s="15">
        <f t="shared" si="0"/>
        <v>16</v>
      </c>
      <c r="AD21" s="15">
        <v>92.79</v>
      </c>
      <c r="AE21" s="15">
        <v>90.13</v>
      </c>
      <c r="AF21" s="15">
        <v>98.75</v>
      </c>
      <c r="AG21" s="15">
        <v>96.5</v>
      </c>
      <c r="AH21" s="15">
        <v>88.25</v>
      </c>
      <c r="AI21" s="15">
        <v>84.88</v>
      </c>
      <c r="AJ21" s="15">
        <v>2559</v>
      </c>
      <c r="AK21" s="15">
        <v>60</v>
      </c>
      <c r="AL21" s="12">
        <f t="shared" si="1"/>
        <v>240</v>
      </c>
      <c r="AM21" s="20">
        <v>1.1399999999999999</v>
      </c>
      <c r="AN21" s="15"/>
      <c r="AO21" s="17">
        <f t="shared" si="2"/>
        <v>0.55366666666666664</v>
      </c>
      <c r="AP21" s="31">
        <v>203.32</v>
      </c>
      <c r="AQ21" s="31">
        <v>260</v>
      </c>
      <c r="AR21" s="31">
        <v>295</v>
      </c>
      <c r="AS21" s="31">
        <v>346</v>
      </c>
      <c r="AT21" s="56">
        <v>472</v>
      </c>
      <c r="AU21" s="31"/>
      <c r="AV21" s="17">
        <v>218.05</v>
      </c>
      <c r="AW21" s="22" t="s">
        <v>162</v>
      </c>
      <c r="AX21" s="15">
        <v>17</v>
      </c>
      <c r="AY21" s="61">
        <f t="shared" si="3"/>
        <v>92.79</v>
      </c>
      <c r="AZ21" s="62" t="str">
        <f t="shared" si="4"/>
        <v>1</v>
      </c>
      <c r="BA21" s="63">
        <f t="shared" si="5"/>
        <v>0.16</v>
      </c>
      <c r="BB21" s="62">
        <f t="shared" si="6"/>
        <v>16</v>
      </c>
      <c r="BC21" s="62" t="str">
        <f t="shared" si="7"/>
        <v>1</v>
      </c>
      <c r="BD21" s="62">
        <f t="shared" si="8"/>
        <v>0.17</v>
      </c>
      <c r="BE21" s="61">
        <f t="shared" si="9"/>
        <v>0.55366666666666664</v>
      </c>
      <c r="BF21" s="62" t="str">
        <f t="shared" si="10"/>
        <v>2</v>
      </c>
      <c r="BG21" s="62">
        <f t="shared" si="11"/>
        <v>0.78</v>
      </c>
      <c r="BH21" s="64">
        <f t="shared" si="12"/>
        <v>0.44739336492890996</v>
      </c>
      <c r="BI21" s="65">
        <v>0</v>
      </c>
      <c r="BJ21" s="66">
        <f t="shared" si="13"/>
        <v>0</v>
      </c>
      <c r="BK21" s="62">
        <v>1</v>
      </c>
      <c r="BL21" s="62" t="str">
        <f t="shared" si="14"/>
        <v>1</v>
      </c>
      <c r="BM21" s="62">
        <f t="shared" si="15"/>
        <v>0.11</v>
      </c>
      <c r="BN21" s="61">
        <f t="shared" si="16"/>
        <v>0.29680000000000006</v>
      </c>
      <c r="BO21" s="62">
        <f t="shared" si="17"/>
        <v>240</v>
      </c>
      <c r="BP21" s="62" t="str">
        <f t="shared" si="18"/>
        <v>2</v>
      </c>
      <c r="BQ21" s="62">
        <f t="shared" si="19"/>
        <v>0.46</v>
      </c>
      <c r="BR21" s="61">
        <f t="shared" si="20"/>
        <v>1.1399999999999999</v>
      </c>
      <c r="BS21" s="62" t="str">
        <f t="shared" si="21"/>
        <v>3</v>
      </c>
      <c r="BT21" s="62">
        <f t="shared" si="22"/>
        <v>0.66</v>
      </c>
      <c r="BU21" s="61">
        <f t="shared" si="23"/>
        <v>51</v>
      </c>
      <c r="BV21" s="62" t="str">
        <f t="shared" si="24"/>
        <v>3</v>
      </c>
      <c r="BW21" s="62">
        <f t="shared" si="25"/>
        <v>0.66</v>
      </c>
      <c r="BX21" s="61">
        <f t="shared" si="26"/>
        <v>33.22</v>
      </c>
      <c r="BY21" s="62" t="str">
        <f t="shared" si="27"/>
        <v>2</v>
      </c>
      <c r="BZ21" s="62">
        <f t="shared" si="28"/>
        <v>0.66</v>
      </c>
      <c r="CA21" s="61">
        <f t="shared" si="29"/>
        <v>0.48799999999999999</v>
      </c>
      <c r="CB21" s="17"/>
      <c r="CC21" s="62">
        <v>0</v>
      </c>
      <c r="CD21" s="62">
        <f t="shared" si="30"/>
        <v>0</v>
      </c>
      <c r="CE21" s="61">
        <f t="shared" si="31"/>
        <v>0.94480000000000008</v>
      </c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</row>
    <row r="22" spans="1:157" ht="30" customHeight="1" x14ac:dyDescent="0.2">
      <c r="A22" s="18" t="s">
        <v>82</v>
      </c>
      <c r="B22" s="15" t="s">
        <v>116</v>
      </c>
      <c r="C22" s="15" t="s">
        <v>129</v>
      </c>
      <c r="D22" s="15" t="s">
        <v>117</v>
      </c>
      <c r="E22" s="15" t="s">
        <v>118</v>
      </c>
      <c r="F22" s="15" t="s">
        <v>106</v>
      </c>
      <c r="G22" s="15">
        <v>10</v>
      </c>
      <c r="H22" s="21">
        <v>14.435533</v>
      </c>
      <c r="I22" s="21">
        <v>101.083321</v>
      </c>
      <c r="J22" s="15">
        <v>2546</v>
      </c>
      <c r="K22" s="17">
        <v>18.3</v>
      </c>
      <c r="L22" s="17">
        <v>60</v>
      </c>
      <c r="M22" s="17">
        <v>4.4000000000000004</v>
      </c>
      <c r="N22" s="17">
        <v>3.18</v>
      </c>
      <c r="O22" s="33">
        <v>395.79</v>
      </c>
      <c r="P22" s="33">
        <v>20.8</v>
      </c>
      <c r="Q22" s="17">
        <v>80.8</v>
      </c>
      <c r="R22" s="17">
        <v>778.7</v>
      </c>
      <c r="S22" s="17">
        <v>77</v>
      </c>
      <c r="T22" s="27" t="s">
        <v>70</v>
      </c>
      <c r="U22" s="27" t="s">
        <v>69</v>
      </c>
      <c r="V22" s="27" t="s">
        <v>69</v>
      </c>
      <c r="W22" s="27" t="s">
        <v>69</v>
      </c>
      <c r="X22" s="27" t="s">
        <v>69</v>
      </c>
      <c r="Y22" s="27" t="s">
        <v>70</v>
      </c>
      <c r="Z22" s="22">
        <v>110</v>
      </c>
      <c r="AA22" s="27" t="s">
        <v>70</v>
      </c>
      <c r="AB22" s="77"/>
      <c r="AC22" s="15">
        <f t="shared" si="0"/>
        <v>15</v>
      </c>
      <c r="AD22" s="15">
        <v>96.32</v>
      </c>
      <c r="AE22" s="15">
        <v>90.43</v>
      </c>
      <c r="AF22" s="15">
        <v>99.06</v>
      </c>
      <c r="AG22" s="15">
        <v>97.44</v>
      </c>
      <c r="AH22" s="15">
        <v>96.19</v>
      </c>
      <c r="AI22" s="15">
        <v>98.15</v>
      </c>
      <c r="AJ22" s="15">
        <v>2560</v>
      </c>
      <c r="AK22" s="15">
        <v>30</v>
      </c>
      <c r="AL22" s="12">
        <f t="shared" si="1"/>
        <v>120</v>
      </c>
      <c r="AM22" s="20">
        <v>1.1399999999999999</v>
      </c>
      <c r="AN22" s="15"/>
      <c r="AO22" s="17">
        <f t="shared" si="2"/>
        <v>0.17377049180327869</v>
      </c>
      <c r="AP22" s="31">
        <v>105.26</v>
      </c>
      <c r="AQ22" s="31">
        <v>134.44999999999999</v>
      </c>
      <c r="AR22" s="31">
        <v>220</v>
      </c>
      <c r="AS22" s="31">
        <v>245</v>
      </c>
      <c r="AT22" s="31">
        <v>310</v>
      </c>
      <c r="AU22" s="31"/>
      <c r="AV22" s="17">
        <v>77.849999999999994</v>
      </c>
      <c r="AW22" s="22" t="s">
        <v>162</v>
      </c>
      <c r="AX22" s="15">
        <v>19</v>
      </c>
      <c r="AY22" s="61">
        <f t="shared" si="3"/>
        <v>96.32</v>
      </c>
      <c r="AZ22" s="62" t="str">
        <f t="shared" si="4"/>
        <v>1</v>
      </c>
      <c r="BA22" s="63">
        <f t="shared" si="5"/>
        <v>0.16</v>
      </c>
      <c r="BB22" s="62">
        <f t="shared" si="6"/>
        <v>15</v>
      </c>
      <c r="BC22" s="62" t="str">
        <f t="shared" si="7"/>
        <v>1</v>
      </c>
      <c r="BD22" s="62">
        <f t="shared" si="8"/>
        <v>0.17</v>
      </c>
      <c r="BE22" s="61">
        <f t="shared" si="9"/>
        <v>0.17377049180327869</v>
      </c>
      <c r="BF22" s="62" t="str">
        <f t="shared" si="10"/>
        <v>3</v>
      </c>
      <c r="BG22" s="62">
        <f t="shared" si="11"/>
        <v>1.17</v>
      </c>
      <c r="BH22" s="64">
        <f t="shared" si="12"/>
        <v>2.8181818181818183</v>
      </c>
      <c r="BI22" s="65">
        <v>0</v>
      </c>
      <c r="BJ22" s="66">
        <f t="shared" si="13"/>
        <v>0</v>
      </c>
      <c r="BK22" s="62">
        <v>1</v>
      </c>
      <c r="BL22" s="62" t="str">
        <f t="shared" si="14"/>
        <v>1</v>
      </c>
      <c r="BM22" s="62">
        <f t="shared" si="15"/>
        <v>0.11</v>
      </c>
      <c r="BN22" s="61">
        <f t="shared" si="16"/>
        <v>0.40600000000000003</v>
      </c>
      <c r="BO22" s="62">
        <f t="shared" si="17"/>
        <v>120</v>
      </c>
      <c r="BP22" s="62" t="str">
        <f t="shared" si="18"/>
        <v>1</v>
      </c>
      <c r="BQ22" s="62">
        <f t="shared" si="19"/>
        <v>0.23</v>
      </c>
      <c r="BR22" s="61">
        <f t="shared" si="20"/>
        <v>1.1399999999999999</v>
      </c>
      <c r="BS22" s="62" t="str">
        <f t="shared" si="21"/>
        <v>3</v>
      </c>
      <c r="BT22" s="62">
        <f t="shared" si="22"/>
        <v>0.66</v>
      </c>
      <c r="BU22" s="61">
        <f t="shared" si="23"/>
        <v>20.8</v>
      </c>
      <c r="BV22" s="62" t="str">
        <f t="shared" si="24"/>
        <v>2</v>
      </c>
      <c r="BW22" s="62">
        <f t="shared" si="25"/>
        <v>0.44</v>
      </c>
      <c r="BX22" s="61">
        <f t="shared" si="26"/>
        <v>3.18</v>
      </c>
      <c r="BY22" s="62" t="str">
        <f t="shared" si="27"/>
        <v>2</v>
      </c>
      <c r="BZ22" s="62">
        <f t="shared" si="28"/>
        <v>0.66</v>
      </c>
      <c r="CA22" s="61">
        <f t="shared" si="29"/>
        <v>0.39800000000000008</v>
      </c>
      <c r="CB22" s="17"/>
      <c r="CC22" s="62">
        <v>0</v>
      </c>
      <c r="CD22" s="62">
        <f t="shared" si="30"/>
        <v>0</v>
      </c>
      <c r="CE22" s="61">
        <f t="shared" si="31"/>
        <v>0.96400000000000008</v>
      </c>
    </row>
    <row r="23" spans="1:157" ht="30" customHeight="1" x14ac:dyDescent="0.2">
      <c r="A23" s="18" t="s">
        <v>83</v>
      </c>
      <c r="B23" s="15" t="s">
        <v>119</v>
      </c>
      <c r="C23" s="15" t="s">
        <v>129</v>
      </c>
      <c r="D23" s="15" t="s">
        <v>120</v>
      </c>
      <c r="E23" s="15" t="s">
        <v>121</v>
      </c>
      <c r="F23" s="15" t="s">
        <v>106</v>
      </c>
      <c r="G23" s="15">
        <v>10</v>
      </c>
      <c r="H23" s="21">
        <v>14.535912</v>
      </c>
      <c r="I23" s="21">
        <v>100.935041</v>
      </c>
      <c r="J23" s="15">
        <v>2538</v>
      </c>
      <c r="K23" s="17">
        <v>1.24</v>
      </c>
      <c r="L23" s="17">
        <v>4</v>
      </c>
      <c r="M23" s="17">
        <v>0.88</v>
      </c>
      <c r="N23" s="17">
        <v>0.73</v>
      </c>
      <c r="O23" s="33">
        <v>1509</v>
      </c>
      <c r="P23" s="33">
        <v>5</v>
      </c>
      <c r="Q23" s="17">
        <v>39.5</v>
      </c>
      <c r="R23" s="17">
        <v>39.5</v>
      </c>
      <c r="S23" s="17">
        <v>37.5</v>
      </c>
      <c r="T23" s="27" t="s">
        <v>70</v>
      </c>
      <c r="U23" s="27" t="s">
        <v>69</v>
      </c>
      <c r="V23" s="27" t="s">
        <v>69</v>
      </c>
      <c r="W23" s="27" t="s">
        <v>69</v>
      </c>
      <c r="X23" s="27" t="s">
        <v>69</v>
      </c>
      <c r="Y23" s="27" t="s">
        <v>70</v>
      </c>
      <c r="Z23" s="22">
        <v>74.900000000000006</v>
      </c>
      <c r="AA23" s="27" t="s">
        <v>70</v>
      </c>
      <c r="AB23" s="77"/>
      <c r="AC23" s="15">
        <f t="shared" si="0"/>
        <v>23</v>
      </c>
      <c r="AD23" s="15">
        <v>99.49</v>
      </c>
      <c r="AE23" s="15">
        <v>91.5</v>
      </c>
      <c r="AF23" s="15">
        <v>87.75</v>
      </c>
      <c r="AG23" s="15">
        <v>100</v>
      </c>
      <c r="AH23" s="15">
        <v>100</v>
      </c>
      <c r="AI23" s="15">
        <v>99.54</v>
      </c>
      <c r="AJ23" s="15">
        <v>2555</v>
      </c>
      <c r="AK23" s="15">
        <v>5</v>
      </c>
      <c r="AL23" s="12">
        <f t="shared" si="1"/>
        <v>20</v>
      </c>
      <c r="AM23" s="20">
        <v>3.4000000000000002E-2</v>
      </c>
      <c r="AN23" s="15"/>
      <c r="AO23" s="17">
        <f t="shared" si="2"/>
        <v>0.58870967741935487</v>
      </c>
      <c r="AP23" s="31">
        <v>30</v>
      </c>
      <c r="AQ23" s="31">
        <v>35</v>
      </c>
      <c r="AR23" s="31">
        <v>41</v>
      </c>
      <c r="AS23" s="31">
        <v>47</v>
      </c>
      <c r="AT23" s="56">
        <v>62</v>
      </c>
      <c r="AU23" s="31"/>
      <c r="AV23" s="17">
        <v>38</v>
      </c>
      <c r="AW23" s="22" t="s">
        <v>162</v>
      </c>
      <c r="AX23" s="15">
        <v>20</v>
      </c>
      <c r="AY23" s="61">
        <f t="shared" si="3"/>
        <v>99.49</v>
      </c>
      <c r="AZ23" s="62" t="str">
        <f t="shared" si="4"/>
        <v>1</v>
      </c>
      <c r="BA23" s="63">
        <f t="shared" si="5"/>
        <v>0.16</v>
      </c>
      <c r="BB23" s="62">
        <f t="shared" si="6"/>
        <v>23</v>
      </c>
      <c r="BC23" s="62" t="str">
        <f t="shared" si="7"/>
        <v>1</v>
      </c>
      <c r="BD23" s="62">
        <f t="shared" si="8"/>
        <v>0.17</v>
      </c>
      <c r="BE23" s="61">
        <f t="shared" si="9"/>
        <v>0.58870967741935487</v>
      </c>
      <c r="BF23" s="62" t="str">
        <f t="shared" si="10"/>
        <v>2</v>
      </c>
      <c r="BG23" s="62">
        <f t="shared" si="11"/>
        <v>0.78</v>
      </c>
      <c r="BH23" s="64">
        <f t="shared" si="12"/>
        <v>0.82777036048064079</v>
      </c>
      <c r="BI23" s="65">
        <v>0</v>
      </c>
      <c r="BJ23" s="66">
        <f t="shared" si="13"/>
        <v>0</v>
      </c>
      <c r="BK23" s="62">
        <v>1</v>
      </c>
      <c r="BL23" s="62" t="str">
        <f t="shared" si="14"/>
        <v>1</v>
      </c>
      <c r="BM23" s="62">
        <f t="shared" si="15"/>
        <v>0.11</v>
      </c>
      <c r="BN23" s="61">
        <f t="shared" si="16"/>
        <v>0.29680000000000006</v>
      </c>
      <c r="BO23" s="62">
        <f t="shared" si="17"/>
        <v>20</v>
      </c>
      <c r="BP23" s="62" t="str">
        <f t="shared" si="18"/>
        <v>1</v>
      </c>
      <c r="BQ23" s="62">
        <f t="shared" si="19"/>
        <v>0.23</v>
      </c>
      <c r="BR23" s="61">
        <f t="shared" si="20"/>
        <v>3.4000000000000002E-2</v>
      </c>
      <c r="BS23" s="62" t="str">
        <f t="shared" si="21"/>
        <v>3</v>
      </c>
      <c r="BT23" s="62">
        <f t="shared" si="22"/>
        <v>0.66</v>
      </c>
      <c r="BU23" s="61">
        <f t="shared" si="23"/>
        <v>5</v>
      </c>
      <c r="BV23" s="62" t="str">
        <f t="shared" si="24"/>
        <v>1</v>
      </c>
      <c r="BW23" s="62">
        <f t="shared" si="25"/>
        <v>0.22</v>
      </c>
      <c r="BX23" s="61">
        <f t="shared" si="26"/>
        <v>0.73</v>
      </c>
      <c r="BY23" s="62" t="str">
        <f t="shared" si="27"/>
        <v>1</v>
      </c>
      <c r="BZ23" s="62">
        <f t="shared" si="28"/>
        <v>0.33</v>
      </c>
      <c r="CA23" s="61">
        <f t="shared" si="29"/>
        <v>0.28799999999999998</v>
      </c>
      <c r="CB23" s="17"/>
      <c r="CC23" s="62">
        <v>0</v>
      </c>
      <c r="CD23" s="62">
        <f t="shared" si="30"/>
        <v>0</v>
      </c>
      <c r="CE23" s="61">
        <f t="shared" si="31"/>
        <v>0.74480000000000002</v>
      </c>
    </row>
    <row r="24" spans="1:157" ht="30" customHeight="1" x14ac:dyDescent="0.2">
      <c r="A24" s="18" t="s">
        <v>84</v>
      </c>
      <c r="B24" s="15" t="s">
        <v>122</v>
      </c>
      <c r="C24" s="15" t="s">
        <v>129</v>
      </c>
      <c r="D24" s="15" t="s">
        <v>123</v>
      </c>
      <c r="E24" s="15" t="s">
        <v>85</v>
      </c>
      <c r="F24" s="15" t="s">
        <v>100</v>
      </c>
      <c r="G24" s="15">
        <v>10</v>
      </c>
      <c r="H24" s="21">
        <v>16.411200000000001</v>
      </c>
      <c r="I24" s="21">
        <v>101.2825</v>
      </c>
      <c r="J24" s="15">
        <v>2541</v>
      </c>
      <c r="K24" s="17">
        <v>27</v>
      </c>
      <c r="L24" s="17">
        <v>77</v>
      </c>
      <c r="M24" s="17">
        <v>9</v>
      </c>
      <c r="N24" s="17">
        <v>7.85</v>
      </c>
      <c r="O24" s="33">
        <v>1309</v>
      </c>
      <c r="P24" s="33">
        <v>34</v>
      </c>
      <c r="Q24" s="17">
        <v>210</v>
      </c>
      <c r="R24" s="17">
        <v>208.18</v>
      </c>
      <c r="S24" s="17">
        <v>206.5</v>
      </c>
      <c r="T24" s="27" t="s">
        <v>70</v>
      </c>
      <c r="U24" s="27" t="s">
        <v>69</v>
      </c>
      <c r="V24" s="27" t="s">
        <v>69</v>
      </c>
      <c r="W24" s="27" t="s">
        <v>69</v>
      </c>
      <c r="X24" s="27" t="s">
        <v>69</v>
      </c>
      <c r="Y24" s="27" t="s">
        <v>70</v>
      </c>
      <c r="Z24" s="17">
        <v>264</v>
      </c>
      <c r="AA24" s="27" t="s">
        <v>70</v>
      </c>
      <c r="AB24" s="77"/>
      <c r="AC24" s="15">
        <f t="shared" si="0"/>
        <v>20</v>
      </c>
      <c r="AD24" s="15">
        <v>98.56</v>
      </c>
      <c r="AE24" s="15">
        <v>94.38</v>
      </c>
      <c r="AF24" s="15">
        <v>99.06</v>
      </c>
      <c r="AG24" s="15">
        <v>98.25</v>
      </c>
      <c r="AH24" s="15" t="s">
        <v>124</v>
      </c>
      <c r="AI24" s="15">
        <v>99.79</v>
      </c>
      <c r="AJ24" s="15">
        <v>2560</v>
      </c>
      <c r="AK24" s="15">
        <v>20</v>
      </c>
      <c r="AL24" s="12">
        <f t="shared" si="1"/>
        <v>80</v>
      </c>
      <c r="AM24" s="20">
        <v>0.36</v>
      </c>
      <c r="AN24" s="15"/>
      <c r="AO24" s="17">
        <f t="shared" si="2"/>
        <v>0.29074074074074074</v>
      </c>
      <c r="AP24" s="31">
        <v>116.07</v>
      </c>
      <c r="AQ24" s="31">
        <v>151</v>
      </c>
      <c r="AR24" s="31">
        <v>172</v>
      </c>
      <c r="AS24" s="31">
        <v>203</v>
      </c>
      <c r="AT24" s="56">
        <v>279</v>
      </c>
      <c r="AU24" s="31"/>
      <c r="AV24" s="17">
        <v>206.68</v>
      </c>
      <c r="AW24" s="22" t="s">
        <v>162</v>
      </c>
      <c r="AX24" s="15">
        <v>22</v>
      </c>
      <c r="AY24" s="61">
        <f t="shared" si="3"/>
        <v>98.56</v>
      </c>
      <c r="AZ24" s="62" t="str">
        <f t="shared" si="4"/>
        <v>1</v>
      </c>
      <c r="BA24" s="63">
        <f t="shared" si="5"/>
        <v>0.16</v>
      </c>
      <c r="BB24" s="62">
        <f t="shared" si="6"/>
        <v>20</v>
      </c>
      <c r="BC24" s="62" t="str">
        <f t="shared" si="7"/>
        <v>1</v>
      </c>
      <c r="BD24" s="62">
        <f t="shared" si="8"/>
        <v>0.17</v>
      </c>
      <c r="BE24" s="61">
        <f t="shared" si="9"/>
        <v>0.29074074074074074</v>
      </c>
      <c r="BF24" s="62" t="str">
        <f t="shared" si="10"/>
        <v>3</v>
      </c>
      <c r="BG24" s="62">
        <f t="shared" si="11"/>
        <v>1.17</v>
      </c>
      <c r="BH24" s="64">
        <f t="shared" si="12"/>
        <v>1.0568181818181819</v>
      </c>
      <c r="BI24" s="65">
        <v>0</v>
      </c>
      <c r="BJ24" s="66">
        <f t="shared" si="13"/>
        <v>0</v>
      </c>
      <c r="BK24" s="62">
        <v>1</v>
      </c>
      <c r="BL24" s="62" t="str">
        <f t="shared" si="14"/>
        <v>1</v>
      </c>
      <c r="BM24" s="62">
        <f t="shared" si="15"/>
        <v>0.11</v>
      </c>
      <c r="BN24" s="61">
        <f t="shared" si="16"/>
        <v>0.40600000000000003</v>
      </c>
      <c r="BO24" s="62">
        <f t="shared" si="17"/>
        <v>80</v>
      </c>
      <c r="BP24" s="62" t="str">
        <f t="shared" si="18"/>
        <v>1</v>
      </c>
      <c r="BQ24" s="62">
        <f t="shared" si="19"/>
        <v>0.23</v>
      </c>
      <c r="BR24" s="61">
        <f t="shared" si="20"/>
        <v>0.36</v>
      </c>
      <c r="BS24" s="62" t="str">
        <f t="shared" si="21"/>
        <v>3</v>
      </c>
      <c r="BT24" s="62">
        <f t="shared" si="22"/>
        <v>0.66</v>
      </c>
      <c r="BU24" s="61">
        <f t="shared" si="23"/>
        <v>34</v>
      </c>
      <c r="BV24" s="62" t="str">
        <f t="shared" si="24"/>
        <v>3</v>
      </c>
      <c r="BW24" s="62">
        <f t="shared" si="25"/>
        <v>0.66</v>
      </c>
      <c r="BX24" s="61">
        <f t="shared" si="26"/>
        <v>7.85</v>
      </c>
      <c r="BY24" s="62" t="str">
        <f t="shared" si="27"/>
        <v>2</v>
      </c>
      <c r="BZ24" s="62">
        <f t="shared" si="28"/>
        <v>0.66</v>
      </c>
      <c r="CA24" s="61">
        <f t="shared" si="29"/>
        <v>0.442</v>
      </c>
      <c r="CB24" s="17"/>
      <c r="CC24" s="62">
        <v>0</v>
      </c>
      <c r="CD24" s="62">
        <f t="shared" si="30"/>
        <v>0</v>
      </c>
      <c r="CE24" s="61">
        <f t="shared" si="31"/>
        <v>1.008</v>
      </c>
    </row>
    <row r="25" spans="1:157" ht="30" customHeight="1" x14ac:dyDescent="0.2">
      <c r="A25" s="18" t="s">
        <v>86</v>
      </c>
      <c r="B25" s="15" t="s">
        <v>125</v>
      </c>
      <c r="C25" s="15" t="s">
        <v>129</v>
      </c>
      <c r="D25" s="15" t="s">
        <v>126</v>
      </c>
      <c r="E25" s="15" t="s">
        <v>127</v>
      </c>
      <c r="F25" s="15" t="s">
        <v>100</v>
      </c>
      <c r="G25" s="15">
        <v>10</v>
      </c>
      <c r="H25" s="21">
        <v>15.794600000000001</v>
      </c>
      <c r="I25" s="21">
        <v>101.2414</v>
      </c>
      <c r="J25" s="15">
        <v>2558</v>
      </c>
      <c r="K25" s="17">
        <v>20.81</v>
      </c>
      <c r="L25" s="17">
        <v>71</v>
      </c>
      <c r="M25" s="17">
        <v>0</v>
      </c>
      <c r="N25" s="17">
        <v>172</v>
      </c>
      <c r="O25" s="33">
        <v>641</v>
      </c>
      <c r="P25" s="33">
        <v>33</v>
      </c>
      <c r="Q25" s="17">
        <v>149</v>
      </c>
      <c r="R25" s="17">
        <v>147.05000000000001</v>
      </c>
      <c r="S25" s="17">
        <v>145.5</v>
      </c>
      <c r="T25" s="27" t="s">
        <v>70</v>
      </c>
      <c r="U25" s="27" t="s">
        <v>69</v>
      </c>
      <c r="V25" s="27" t="s">
        <v>69</v>
      </c>
      <c r="W25" s="27" t="s">
        <v>69</v>
      </c>
      <c r="X25" s="27" t="s">
        <v>69</v>
      </c>
      <c r="Y25" s="27" t="s">
        <v>70</v>
      </c>
      <c r="Z25" s="17">
        <v>207</v>
      </c>
      <c r="AA25" s="27" t="s">
        <v>70</v>
      </c>
      <c r="AB25" s="77"/>
      <c r="AC25" s="15">
        <f t="shared" si="0"/>
        <v>3</v>
      </c>
      <c r="AD25" s="23">
        <v>96.63</v>
      </c>
      <c r="AE25" s="15"/>
      <c r="AF25" s="15"/>
      <c r="AG25" s="15"/>
      <c r="AH25" s="15"/>
      <c r="AI25" s="15"/>
      <c r="AJ25" s="15">
        <v>2560</v>
      </c>
      <c r="AK25" s="15">
        <v>20</v>
      </c>
      <c r="AL25" s="12">
        <f t="shared" si="1"/>
        <v>80</v>
      </c>
      <c r="AM25" s="20">
        <v>0.41199999999999998</v>
      </c>
      <c r="AN25" s="15"/>
      <c r="AO25" s="17">
        <f t="shared" si="2"/>
        <v>8.2652570879384921</v>
      </c>
      <c r="AP25" s="31">
        <v>122.59</v>
      </c>
      <c r="AQ25" s="31">
        <v>158.03</v>
      </c>
      <c r="AR25" s="31">
        <v>179.27</v>
      </c>
      <c r="AS25" s="31">
        <v>205</v>
      </c>
      <c r="AT25" s="31">
        <v>261</v>
      </c>
      <c r="AU25" s="31"/>
      <c r="AV25" s="17">
        <v>145.78</v>
      </c>
      <c r="AW25" s="22" t="s">
        <v>162</v>
      </c>
      <c r="AX25" s="15">
        <v>24</v>
      </c>
      <c r="AY25" s="64">
        <f t="shared" si="3"/>
        <v>96.63</v>
      </c>
      <c r="AZ25" s="65">
        <v>0</v>
      </c>
      <c r="BA25" s="63">
        <f t="shared" si="5"/>
        <v>0</v>
      </c>
      <c r="BB25" s="62">
        <f t="shared" si="6"/>
        <v>3</v>
      </c>
      <c r="BC25" s="62" t="str">
        <f t="shared" si="7"/>
        <v>3</v>
      </c>
      <c r="BD25" s="62">
        <f t="shared" si="8"/>
        <v>0.51</v>
      </c>
      <c r="BE25" s="61">
        <f t="shared" si="9"/>
        <v>8.2652570879384921</v>
      </c>
      <c r="BF25" s="62" t="str">
        <f t="shared" si="10"/>
        <v>1</v>
      </c>
      <c r="BG25" s="62">
        <f t="shared" si="11"/>
        <v>0.39</v>
      </c>
      <c r="BH25" s="13">
        <f t="shared" si="12"/>
        <v>1.2608695652173914</v>
      </c>
      <c r="BI25" s="66" t="str">
        <f>IF(BH25&lt;1,"1",IF(BH25&lt;=2,"2",IF(BH25&gt;2,"3")))</f>
        <v>2</v>
      </c>
      <c r="BJ25" s="66">
        <f t="shared" si="13"/>
        <v>0.66</v>
      </c>
      <c r="BK25" s="62">
        <v>1</v>
      </c>
      <c r="BL25" s="62" t="str">
        <f t="shared" si="14"/>
        <v>1</v>
      </c>
      <c r="BM25" s="62">
        <f t="shared" si="15"/>
        <v>0.11</v>
      </c>
      <c r="BN25" s="61">
        <f t="shared" si="16"/>
        <v>0.46760000000000002</v>
      </c>
      <c r="BO25" s="62">
        <f t="shared" si="17"/>
        <v>80</v>
      </c>
      <c r="BP25" s="62" t="str">
        <f t="shared" si="18"/>
        <v>1</v>
      </c>
      <c r="BQ25" s="62">
        <f t="shared" si="19"/>
        <v>0.23</v>
      </c>
      <c r="BR25" s="61">
        <f t="shared" si="20"/>
        <v>0.41199999999999998</v>
      </c>
      <c r="BS25" s="62" t="str">
        <f t="shared" si="21"/>
        <v>3</v>
      </c>
      <c r="BT25" s="62">
        <f t="shared" si="22"/>
        <v>0.66</v>
      </c>
      <c r="BU25" s="61">
        <f t="shared" si="23"/>
        <v>33</v>
      </c>
      <c r="BV25" s="62" t="str">
        <f t="shared" si="24"/>
        <v>3</v>
      </c>
      <c r="BW25" s="62">
        <f t="shared" si="25"/>
        <v>0.66</v>
      </c>
      <c r="BX25" s="61">
        <f t="shared" si="26"/>
        <v>172</v>
      </c>
      <c r="BY25" s="62" t="str">
        <f t="shared" si="27"/>
        <v>3</v>
      </c>
      <c r="BZ25" s="62">
        <f t="shared" si="28"/>
        <v>0.99</v>
      </c>
      <c r="CA25" s="61">
        <f t="shared" si="29"/>
        <v>0.50800000000000001</v>
      </c>
      <c r="CB25" s="17"/>
      <c r="CC25" s="62">
        <v>0</v>
      </c>
      <c r="CD25" s="62">
        <f t="shared" si="30"/>
        <v>0</v>
      </c>
      <c r="CE25" s="61">
        <f t="shared" si="31"/>
        <v>0.97560000000000002</v>
      </c>
    </row>
    <row r="32" spans="1:157" ht="30" customHeight="1" x14ac:dyDescent="0.2">
      <c r="BU32" s="73"/>
      <c r="CA32" s="73"/>
    </row>
  </sheetData>
  <mergeCells count="83">
    <mergeCell ref="BZ5:BZ7"/>
    <mergeCell ref="BR4:BT4"/>
    <mergeCell ref="AY3:AZ3"/>
    <mergeCell ref="BB3:BL3"/>
    <mergeCell ref="BJ5:BJ7"/>
    <mergeCell ref="BO5:BO7"/>
    <mergeCell ref="BA4:BA7"/>
    <mergeCell ref="BK4:BM4"/>
    <mergeCell ref="BN4:BN7"/>
    <mergeCell ref="BO3:BZ3"/>
    <mergeCell ref="BX4:BZ4"/>
    <mergeCell ref="BU4:BW4"/>
    <mergeCell ref="BU5:BU7"/>
    <mergeCell ref="BV5:BV7"/>
    <mergeCell ref="BW5:BW7"/>
    <mergeCell ref="BO4:BQ4"/>
    <mergeCell ref="AN3:AN7"/>
    <mergeCell ref="AP3:AU3"/>
    <mergeCell ref="AW3:AW7"/>
    <mergeCell ref="AX3:AX7"/>
    <mergeCell ref="AP4:AU4"/>
    <mergeCell ref="AO3:AO7"/>
    <mergeCell ref="BH5:BH7"/>
    <mergeCell ref="BI5:BI7"/>
    <mergeCell ref="BX5:BX7"/>
    <mergeCell ref="BY5:BY7"/>
    <mergeCell ref="BC5:BC7"/>
    <mergeCell ref="BD5:BD7"/>
    <mergeCell ref="BE5:BE7"/>
    <mergeCell ref="BF5:BF7"/>
    <mergeCell ref="BG5:BG7"/>
    <mergeCell ref="BR5:BR7"/>
    <mergeCell ref="BS5:BS7"/>
    <mergeCell ref="BT5:BT7"/>
    <mergeCell ref="BP5:BP7"/>
    <mergeCell ref="BQ5:BQ7"/>
    <mergeCell ref="N5:N6"/>
    <mergeCell ref="CE3:CE7"/>
    <mergeCell ref="BB4:BD4"/>
    <mergeCell ref="BE4:BG4"/>
    <mergeCell ref="BH4:BJ4"/>
    <mergeCell ref="CA4:CA7"/>
    <mergeCell ref="CB4:CB7"/>
    <mergeCell ref="CC4:CC7"/>
    <mergeCell ref="CD4:CD7"/>
    <mergeCell ref="BB5:BB7"/>
    <mergeCell ref="T3:T4"/>
    <mergeCell ref="U3:V4"/>
    <mergeCell ref="W3:X4"/>
    <mergeCell ref="V5:V6"/>
    <mergeCell ref="X5:X6"/>
    <mergeCell ref="CB3:CC3"/>
    <mergeCell ref="A3:A6"/>
    <mergeCell ref="B3:B6"/>
    <mergeCell ref="D3:D6"/>
    <mergeCell ref="E3:E6"/>
    <mergeCell ref="F3:F6"/>
    <mergeCell ref="AM5:AM6"/>
    <mergeCell ref="Y6:Y7"/>
    <mergeCell ref="AK6:AK7"/>
    <mergeCell ref="AJ3:AJ7"/>
    <mergeCell ref="AK3:AM4"/>
    <mergeCell ref="AD3:AI4"/>
    <mergeCell ref="AA3:AB4"/>
    <mergeCell ref="AC5:AC7"/>
    <mergeCell ref="AD5:AD7"/>
    <mergeCell ref="Y3:Z4"/>
    <mergeCell ref="B1:K1"/>
    <mergeCell ref="AA6:AA7"/>
    <mergeCell ref="G3:G7"/>
    <mergeCell ref="AL5:AL6"/>
    <mergeCell ref="J3:J5"/>
    <mergeCell ref="K3:K4"/>
    <mergeCell ref="L3:L4"/>
    <mergeCell ref="M3:M4"/>
    <mergeCell ref="H3:I4"/>
    <mergeCell ref="H5:H7"/>
    <mergeCell ref="M5:M6"/>
    <mergeCell ref="I5:I7"/>
    <mergeCell ref="N3:N4"/>
    <mergeCell ref="O3:S4"/>
    <mergeCell ref="K5:K6"/>
    <mergeCell ref="L5:L6"/>
  </mergeCells>
  <printOptions horizontalCentered="1"/>
  <pageMargins left="0.11811023622047245" right="0.11811023622047245" top="0.74803149606299213" bottom="0.74803149606299213" header="0.31496062992125984" footer="0.31496062992125984"/>
  <pageSetup scale="5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"/>
  <sheetViews>
    <sheetView tabSelected="1" view="pageBreakPreview" zoomScale="85" zoomScaleNormal="85" zoomScaleSheetLayoutView="85" workbookViewId="0">
      <pane ySplit="8" topLeftCell="A9" activePane="bottomLeft" state="frozen"/>
      <selection pane="bottomLeft" activeCell="A18" sqref="A18:XFD39"/>
    </sheetView>
  </sheetViews>
  <sheetFormatPr defaultRowHeight="14.25" x14ac:dyDescent="0.2"/>
  <cols>
    <col min="2" max="2" width="27" customWidth="1"/>
    <col min="3" max="3" width="13.375" customWidth="1"/>
    <col min="4" max="4" width="14.375" customWidth="1"/>
    <col min="5" max="5" width="13.25" customWidth="1"/>
    <col min="6" max="6" width="6.5" customWidth="1"/>
    <col min="7" max="7" width="10.375" customWidth="1"/>
    <col min="8" max="8" width="11.875" customWidth="1"/>
    <col min="12" max="12" width="0" hidden="1" customWidth="1"/>
    <col min="14" max="14" width="7" bestFit="1" customWidth="1"/>
    <col min="15" max="15" width="6.5" customWidth="1"/>
    <col min="20" max="20" width="7" customWidth="1"/>
    <col min="21" max="21" width="8.375" customWidth="1"/>
    <col min="22" max="22" width="10" customWidth="1"/>
    <col min="24" max="24" width="9" customWidth="1"/>
    <col min="30" max="30" width="0" hidden="1" customWidth="1"/>
    <col min="33" max="37" width="9" hidden="1" customWidth="1"/>
    <col min="38" max="38" width="9" customWidth="1"/>
    <col min="42" max="42" width="0" hidden="1" customWidth="1"/>
    <col min="44" max="44" width="0" hidden="1" customWidth="1"/>
    <col min="47" max="50" width="0" hidden="1" customWidth="1"/>
  </cols>
  <sheetData>
    <row r="1" spans="1:51" ht="30.75" x14ac:dyDescent="0.2">
      <c r="A1" s="260" t="s">
        <v>185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</row>
    <row r="2" spans="1:51" ht="21" x14ac:dyDescent="0.2">
      <c r="A2" s="261" t="s">
        <v>0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141</v>
      </c>
      <c r="G2" s="263" t="s">
        <v>5</v>
      </c>
      <c r="H2" s="264"/>
      <c r="I2" s="224" t="s">
        <v>6</v>
      </c>
      <c r="J2" s="267" t="s">
        <v>7</v>
      </c>
      <c r="K2" s="225" t="s">
        <v>8</v>
      </c>
      <c r="L2" s="269" t="s">
        <v>9</v>
      </c>
      <c r="M2" s="269" t="s">
        <v>10</v>
      </c>
      <c r="N2" s="235" t="s">
        <v>11</v>
      </c>
      <c r="O2" s="236"/>
      <c r="P2" s="236"/>
      <c r="Q2" s="236"/>
      <c r="R2" s="237"/>
      <c r="S2" s="241" t="s">
        <v>12</v>
      </c>
      <c r="T2" s="242" t="s">
        <v>13</v>
      </c>
      <c r="U2" s="243"/>
      <c r="V2" s="244"/>
      <c r="W2" s="248" t="s">
        <v>14</v>
      </c>
      <c r="X2" s="249"/>
      <c r="Y2" s="250"/>
      <c r="Z2" s="248" t="s">
        <v>15</v>
      </c>
      <c r="AA2" s="249"/>
      <c r="AB2" s="218" t="s">
        <v>16</v>
      </c>
      <c r="AC2" s="259"/>
      <c r="AD2" s="218" t="s">
        <v>163</v>
      </c>
      <c r="AE2" s="82"/>
      <c r="AF2" s="215" t="s">
        <v>17</v>
      </c>
      <c r="AG2" s="219"/>
      <c r="AH2" s="219"/>
      <c r="AI2" s="219"/>
      <c r="AJ2" s="219"/>
      <c r="AK2" s="219"/>
      <c r="AL2" s="213" t="s">
        <v>18</v>
      </c>
      <c r="AM2" s="215" t="s">
        <v>19</v>
      </c>
      <c r="AN2" s="219"/>
      <c r="AO2" s="222"/>
      <c r="AP2" s="229" t="s">
        <v>20</v>
      </c>
      <c r="AQ2" s="256" t="s">
        <v>41</v>
      </c>
      <c r="AR2" s="271" t="s">
        <v>21</v>
      </c>
      <c r="AS2" s="272"/>
      <c r="AT2" s="272"/>
      <c r="AU2" s="272"/>
      <c r="AV2" s="272"/>
      <c r="AW2" s="273"/>
      <c r="AX2" s="256" t="s">
        <v>42</v>
      </c>
      <c r="AY2" s="229" t="s">
        <v>23</v>
      </c>
    </row>
    <row r="3" spans="1:51" ht="21" x14ac:dyDescent="0.2">
      <c r="A3" s="262"/>
      <c r="B3" s="217"/>
      <c r="C3" s="217"/>
      <c r="D3" s="217"/>
      <c r="E3" s="217"/>
      <c r="F3" s="217"/>
      <c r="G3" s="265"/>
      <c r="H3" s="266"/>
      <c r="I3" s="217"/>
      <c r="J3" s="268"/>
      <c r="K3" s="226"/>
      <c r="L3" s="270"/>
      <c r="M3" s="270"/>
      <c r="N3" s="238"/>
      <c r="O3" s="239"/>
      <c r="P3" s="239"/>
      <c r="Q3" s="239"/>
      <c r="R3" s="240"/>
      <c r="S3" s="241"/>
      <c r="T3" s="245"/>
      <c r="U3" s="246"/>
      <c r="V3" s="247"/>
      <c r="W3" s="251"/>
      <c r="X3" s="252"/>
      <c r="Y3" s="253"/>
      <c r="Z3" s="251"/>
      <c r="AA3" s="252"/>
      <c r="AB3" s="218"/>
      <c r="AC3" s="259"/>
      <c r="AD3" s="218"/>
      <c r="AE3" s="83"/>
      <c r="AF3" s="220"/>
      <c r="AG3" s="221"/>
      <c r="AH3" s="221"/>
      <c r="AI3" s="221"/>
      <c r="AJ3" s="221"/>
      <c r="AK3" s="221"/>
      <c r="AL3" s="214"/>
      <c r="AM3" s="220"/>
      <c r="AN3" s="221"/>
      <c r="AO3" s="223"/>
      <c r="AP3" s="230"/>
      <c r="AQ3" s="257"/>
      <c r="AR3" s="232" t="s">
        <v>24</v>
      </c>
      <c r="AS3" s="233"/>
      <c r="AT3" s="233"/>
      <c r="AU3" s="233"/>
      <c r="AV3" s="233"/>
      <c r="AW3" s="234"/>
      <c r="AX3" s="257"/>
      <c r="AY3" s="230"/>
    </row>
    <row r="4" spans="1:51" ht="42" x14ac:dyDescent="0.2">
      <c r="A4" s="262"/>
      <c r="B4" s="217"/>
      <c r="C4" s="217"/>
      <c r="D4" s="217"/>
      <c r="E4" s="217"/>
      <c r="F4" s="217"/>
      <c r="G4" s="225" t="s">
        <v>25</v>
      </c>
      <c r="H4" s="225" t="s">
        <v>26</v>
      </c>
      <c r="I4" s="217"/>
      <c r="J4" s="227" t="s">
        <v>27</v>
      </c>
      <c r="K4" s="228" t="s">
        <v>28</v>
      </c>
      <c r="L4" s="212" t="s">
        <v>29</v>
      </c>
      <c r="M4" s="212" t="s">
        <v>29</v>
      </c>
      <c r="N4" s="84" t="s">
        <v>30</v>
      </c>
      <c r="O4" s="84" t="s">
        <v>31</v>
      </c>
      <c r="P4" s="85" t="s">
        <v>32</v>
      </c>
      <c r="Q4" s="85" t="s">
        <v>33</v>
      </c>
      <c r="R4" s="85" t="s">
        <v>34</v>
      </c>
      <c r="S4" s="86"/>
      <c r="T4" s="86"/>
      <c r="U4" s="224" t="s">
        <v>35</v>
      </c>
      <c r="V4" s="87" t="s">
        <v>36</v>
      </c>
      <c r="W4" s="86"/>
      <c r="X4" s="224" t="s">
        <v>35</v>
      </c>
      <c r="Y4" s="87" t="s">
        <v>36</v>
      </c>
      <c r="Z4" s="86"/>
      <c r="AA4" s="87" t="s">
        <v>36</v>
      </c>
      <c r="AB4" s="88"/>
      <c r="AC4" s="89" t="s">
        <v>36</v>
      </c>
      <c r="AD4" s="218"/>
      <c r="AE4" s="213" t="s">
        <v>37</v>
      </c>
      <c r="AF4" s="254" t="s">
        <v>38</v>
      </c>
      <c r="AG4" s="89"/>
      <c r="AH4" s="89"/>
      <c r="AI4" s="89"/>
      <c r="AJ4" s="89"/>
      <c r="AK4" s="89"/>
      <c r="AL4" s="214"/>
      <c r="AM4" s="90" t="s">
        <v>39</v>
      </c>
      <c r="AN4" s="213" t="s">
        <v>137</v>
      </c>
      <c r="AO4" s="215" t="s">
        <v>40</v>
      </c>
      <c r="AP4" s="230"/>
      <c r="AQ4" s="257"/>
      <c r="AR4" s="91"/>
      <c r="AS4" s="92"/>
      <c r="AT4" s="91"/>
      <c r="AU4" s="91"/>
      <c r="AV4" s="91"/>
      <c r="AW4" s="91"/>
      <c r="AX4" s="257"/>
      <c r="AY4" s="230"/>
    </row>
    <row r="5" spans="1:51" ht="42" x14ac:dyDescent="0.2">
      <c r="A5" s="262"/>
      <c r="B5" s="217"/>
      <c r="C5" s="217"/>
      <c r="D5" s="217"/>
      <c r="E5" s="217"/>
      <c r="F5" s="217"/>
      <c r="G5" s="226"/>
      <c r="H5" s="226"/>
      <c r="I5" s="88" t="s">
        <v>43</v>
      </c>
      <c r="J5" s="227"/>
      <c r="K5" s="228"/>
      <c r="L5" s="212"/>
      <c r="M5" s="212"/>
      <c r="N5" s="93" t="s">
        <v>44</v>
      </c>
      <c r="O5" s="93" t="s">
        <v>44</v>
      </c>
      <c r="P5" s="94" t="s">
        <v>45</v>
      </c>
      <c r="Q5" s="94" t="s">
        <v>45</v>
      </c>
      <c r="R5" s="94" t="s">
        <v>45</v>
      </c>
      <c r="S5" s="88"/>
      <c r="T5" s="88"/>
      <c r="U5" s="217"/>
      <c r="V5" s="95" t="s">
        <v>47</v>
      </c>
      <c r="W5" s="96" t="s">
        <v>64</v>
      </c>
      <c r="X5" s="217"/>
      <c r="Y5" s="95" t="s">
        <v>47</v>
      </c>
      <c r="Z5" s="217" t="s">
        <v>46</v>
      </c>
      <c r="AA5" s="95" t="s">
        <v>47</v>
      </c>
      <c r="AB5" s="88" t="s">
        <v>64</v>
      </c>
      <c r="AC5" s="89" t="s">
        <v>47</v>
      </c>
      <c r="AD5" s="218"/>
      <c r="AE5" s="214"/>
      <c r="AF5" s="255"/>
      <c r="AG5" s="89" t="s">
        <v>48</v>
      </c>
      <c r="AH5" s="89" t="s">
        <v>49</v>
      </c>
      <c r="AI5" s="89" t="s">
        <v>50</v>
      </c>
      <c r="AJ5" s="89" t="s">
        <v>51</v>
      </c>
      <c r="AK5" s="89" t="s">
        <v>52</v>
      </c>
      <c r="AL5" s="214"/>
      <c r="AM5" s="214" t="s">
        <v>53</v>
      </c>
      <c r="AN5" s="214"/>
      <c r="AO5" s="216"/>
      <c r="AP5" s="230"/>
      <c r="AQ5" s="257"/>
      <c r="AR5" s="91" t="s">
        <v>54</v>
      </c>
      <c r="AS5" s="97" t="s">
        <v>55</v>
      </c>
      <c r="AT5" s="91" t="s">
        <v>56</v>
      </c>
      <c r="AU5" s="91" t="s">
        <v>57</v>
      </c>
      <c r="AV5" s="91" t="s">
        <v>58</v>
      </c>
      <c r="AW5" s="91" t="s">
        <v>59</v>
      </c>
      <c r="AX5" s="257"/>
      <c r="AY5" s="230"/>
    </row>
    <row r="6" spans="1:51" ht="21" x14ac:dyDescent="0.2">
      <c r="A6" s="98"/>
      <c r="B6" s="88"/>
      <c r="C6" s="88"/>
      <c r="D6" s="88"/>
      <c r="E6" s="88"/>
      <c r="F6" s="99"/>
      <c r="G6" s="226"/>
      <c r="H6" s="226"/>
      <c r="I6" s="88" t="s">
        <v>61</v>
      </c>
      <c r="J6" s="100" t="s">
        <v>62</v>
      </c>
      <c r="K6" s="101" t="s">
        <v>62</v>
      </c>
      <c r="L6" s="102" t="s">
        <v>62</v>
      </c>
      <c r="M6" s="102" t="s">
        <v>62</v>
      </c>
      <c r="N6" s="93" t="s">
        <v>63</v>
      </c>
      <c r="O6" s="93" t="s">
        <v>63</v>
      </c>
      <c r="P6" s="94" t="s">
        <v>62</v>
      </c>
      <c r="Q6" s="94" t="s">
        <v>62</v>
      </c>
      <c r="R6" s="94" t="s">
        <v>62</v>
      </c>
      <c r="S6" s="88" t="s">
        <v>155</v>
      </c>
      <c r="T6" s="88" t="s">
        <v>64</v>
      </c>
      <c r="U6" s="88" t="s">
        <v>65</v>
      </c>
      <c r="V6" s="95" t="s">
        <v>62</v>
      </c>
      <c r="W6" s="95"/>
      <c r="X6" s="88" t="s">
        <v>65</v>
      </c>
      <c r="Y6" s="95" t="s">
        <v>62</v>
      </c>
      <c r="Z6" s="217"/>
      <c r="AA6" s="95" t="s">
        <v>62</v>
      </c>
      <c r="AB6" s="95"/>
      <c r="AC6" s="89" t="s">
        <v>62</v>
      </c>
      <c r="AD6" s="218"/>
      <c r="AE6" s="214"/>
      <c r="AF6" s="255"/>
      <c r="AG6" s="89"/>
      <c r="AH6" s="89"/>
      <c r="AI6" s="89"/>
      <c r="AJ6" s="89"/>
      <c r="AK6" s="89"/>
      <c r="AL6" s="214"/>
      <c r="AM6" s="214"/>
      <c r="AN6" s="103" t="s">
        <v>136</v>
      </c>
      <c r="AO6" s="103" t="s">
        <v>66</v>
      </c>
      <c r="AP6" s="230"/>
      <c r="AQ6" s="258"/>
      <c r="AR6" s="91"/>
      <c r="AS6" s="104"/>
      <c r="AT6" s="91"/>
      <c r="AU6" s="91"/>
      <c r="AV6" s="91"/>
      <c r="AW6" s="91" t="s">
        <v>67</v>
      </c>
      <c r="AX6" s="258"/>
      <c r="AY6" s="231"/>
    </row>
    <row r="7" spans="1:51" ht="21" x14ac:dyDescent="0.2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  <c r="S7" s="105">
        <v>19</v>
      </c>
      <c r="T7" s="105">
        <v>20</v>
      </c>
      <c r="U7" s="105">
        <v>21</v>
      </c>
      <c r="V7" s="105">
        <v>22</v>
      </c>
      <c r="W7" s="105">
        <v>23</v>
      </c>
      <c r="X7" s="105">
        <v>24</v>
      </c>
      <c r="Y7" s="105">
        <v>25</v>
      </c>
      <c r="Z7" s="105">
        <v>26</v>
      </c>
      <c r="AA7" s="105">
        <v>27</v>
      </c>
      <c r="AB7" s="105">
        <v>28</v>
      </c>
      <c r="AC7" s="105">
        <v>29</v>
      </c>
      <c r="AD7" s="105">
        <v>30</v>
      </c>
      <c r="AE7" s="105">
        <v>31</v>
      </c>
      <c r="AF7" s="105">
        <v>32</v>
      </c>
      <c r="AG7" s="105">
        <v>33</v>
      </c>
      <c r="AH7" s="105">
        <v>34</v>
      </c>
      <c r="AI7" s="105">
        <v>35</v>
      </c>
      <c r="AJ7" s="105">
        <v>36</v>
      </c>
      <c r="AK7" s="105">
        <v>37</v>
      </c>
      <c r="AL7" s="105">
        <v>38</v>
      </c>
      <c r="AM7" s="105">
        <v>39</v>
      </c>
      <c r="AN7" s="105">
        <v>40</v>
      </c>
      <c r="AO7" s="105">
        <v>41</v>
      </c>
      <c r="AP7" s="105">
        <v>42</v>
      </c>
      <c r="AQ7" s="105">
        <v>43</v>
      </c>
      <c r="AR7" s="105">
        <v>44</v>
      </c>
      <c r="AS7" s="105">
        <v>45</v>
      </c>
      <c r="AT7" s="105">
        <v>46</v>
      </c>
      <c r="AU7" s="105">
        <v>47</v>
      </c>
      <c r="AV7" s="105">
        <v>48</v>
      </c>
      <c r="AW7" s="105">
        <v>49</v>
      </c>
      <c r="AX7" s="105">
        <v>50</v>
      </c>
      <c r="AY7" s="105">
        <v>52</v>
      </c>
    </row>
    <row r="8" spans="1:51" ht="21" x14ac:dyDescent="0.2">
      <c r="A8" s="18"/>
      <c r="B8" s="79" t="s">
        <v>164</v>
      </c>
      <c r="C8" s="79"/>
      <c r="D8" s="79"/>
      <c r="E8" s="15"/>
      <c r="F8" s="15"/>
      <c r="G8" s="21"/>
      <c r="H8" s="21"/>
      <c r="I8" s="1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7"/>
      <c r="AR8" s="17"/>
      <c r="AS8" s="17"/>
      <c r="AT8" s="17"/>
      <c r="AU8" s="17"/>
      <c r="AV8" s="17"/>
      <c r="AW8" s="17"/>
      <c r="AX8" s="17"/>
      <c r="AY8" s="15"/>
    </row>
    <row r="9" spans="1:51" ht="21" x14ac:dyDescent="0.2">
      <c r="A9" s="18" t="s">
        <v>68</v>
      </c>
      <c r="B9" s="80" t="s">
        <v>165</v>
      </c>
      <c r="C9" s="15" t="s">
        <v>166</v>
      </c>
      <c r="D9" s="15" t="s">
        <v>85</v>
      </c>
      <c r="E9" s="15" t="s">
        <v>92</v>
      </c>
      <c r="F9" s="15">
        <v>10</v>
      </c>
      <c r="G9" s="21">
        <v>14.82307</v>
      </c>
      <c r="H9" s="21">
        <v>100.725283</v>
      </c>
      <c r="I9" s="15">
        <v>2544</v>
      </c>
      <c r="J9" s="17">
        <v>0.63</v>
      </c>
      <c r="K9" s="17">
        <v>2.4</v>
      </c>
      <c r="L9" s="17"/>
      <c r="M9" s="17">
        <v>0.48</v>
      </c>
      <c r="N9" s="33"/>
      <c r="O9" s="33">
        <v>6</v>
      </c>
      <c r="P9" s="17">
        <v>62</v>
      </c>
      <c r="Q9" s="17">
        <v>61.1</v>
      </c>
      <c r="R9" s="17">
        <v>60</v>
      </c>
      <c r="S9" s="27" t="s">
        <v>70</v>
      </c>
      <c r="T9" s="27" t="s">
        <v>70</v>
      </c>
      <c r="U9" s="15" t="s">
        <v>167</v>
      </c>
      <c r="V9" s="15">
        <v>0.85</v>
      </c>
      <c r="W9" s="27" t="s">
        <v>70</v>
      </c>
      <c r="X9" s="15"/>
      <c r="Y9" s="79" t="s">
        <v>168</v>
      </c>
      <c r="Z9" s="27" t="s">
        <v>70</v>
      </c>
      <c r="AA9" s="17">
        <v>8.5299999999999994</v>
      </c>
      <c r="AB9" s="27" t="s">
        <v>70</v>
      </c>
      <c r="AC9" s="27"/>
      <c r="AD9" s="27"/>
      <c r="AE9" s="15">
        <f t="shared" ref="AE9:AE13" si="0">2560-I9</f>
        <v>16</v>
      </c>
      <c r="AF9" s="15">
        <v>90.58</v>
      </c>
      <c r="AG9" s="15"/>
      <c r="AH9" s="15"/>
      <c r="AI9" s="15"/>
      <c r="AJ9" s="15"/>
      <c r="AK9" s="15"/>
      <c r="AL9" s="15">
        <v>2561</v>
      </c>
      <c r="AM9" s="15">
        <v>100</v>
      </c>
      <c r="AN9" s="15">
        <f t="shared" ref="AN9:AN17" si="1">AM9*4</f>
        <v>400</v>
      </c>
      <c r="AO9" s="15">
        <v>1.88</v>
      </c>
      <c r="AP9" s="15"/>
      <c r="AQ9" s="17">
        <f t="shared" ref="AQ9:AQ13" si="2">M9/J9</f>
        <v>0.76190476190476186</v>
      </c>
      <c r="AR9" s="17"/>
      <c r="AS9" s="17">
        <v>47</v>
      </c>
      <c r="AT9" s="17">
        <v>58</v>
      </c>
      <c r="AU9" s="17"/>
      <c r="AV9" s="17"/>
      <c r="AW9" s="17"/>
      <c r="AX9" s="17"/>
      <c r="AY9" s="15"/>
    </row>
    <row r="10" spans="1:51" ht="21" x14ac:dyDescent="0.2">
      <c r="A10" s="18" t="s">
        <v>71</v>
      </c>
      <c r="B10" s="80" t="s">
        <v>169</v>
      </c>
      <c r="C10" s="15" t="s">
        <v>170</v>
      </c>
      <c r="D10" s="15" t="s">
        <v>85</v>
      </c>
      <c r="E10" s="15" t="s">
        <v>92</v>
      </c>
      <c r="F10" s="15">
        <v>10</v>
      </c>
      <c r="G10" s="21">
        <v>14.893302200000001</v>
      </c>
      <c r="H10" s="21">
        <v>100.792222</v>
      </c>
      <c r="I10" s="15">
        <v>2523</v>
      </c>
      <c r="J10" s="17">
        <v>0.53</v>
      </c>
      <c r="K10" s="17">
        <v>3</v>
      </c>
      <c r="L10" s="17"/>
      <c r="M10" s="17">
        <v>0.05</v>
      </c>
      <c r="N10" s="33">
        <v>189</v>
      </c>
      <c r="O10" s="33">
        <v>7</v>
      </c>
      <c r="P10" s="17">
        <v>102.5</v>
      </c>
      <c r="Q10" s="17">
        <v>101.5</v>
      </c>
      <c r="R10" s="17">
        <v>100.5</v>
      </c>
      <c r="S10" s="27" t="s">
        <v>70</v>
      </c>
      <c r="T10" s="27" t="s">
        <v>70</v>
      </c>
      <c r="U10" s="15" t="s">
        <v>167</v>
      </c>
      <c r="V10" s="15">
        <v>0.85</v>
      </c>
      <c r="W10" s="27" t="s">
        <v>70</v>
      </c>
      <c r="X10" s="15"/>
      <c r="Y10" s="79" t="s">
        <v>168</v>
      </c>
      <c r="Z10" s="27" t="s">
        <v>70</v>
      </c>
      <c r="AA10" s="17">
        <v>8.56</v>
      </c>
      <c r="AB10" s="27" t="s">
        <v>70</v>
      </c>
      <c r="AC10" s="17">
        <v>0</v>
      </c>
      <c r="AD10" s="27"/>
      <c r="AE10" s="15">
        <f t="shared" si="0"/>
        <v>37</v>
      </c>
      <c r="AF10" s="15">
        <v>87.98</v>
      </c>
      <c r="AG10" s="15"/>
      <c r="AH10" s="15"/>
      <c r="AI10" s="15"/>
      <c r="AJ10" s="15"/>
      <c r="AK10" s="15"/>
      <c r="AL10" s="15">
        <v>2561</v>
      </c>
      <c r="AM10" s="15">
        <v>20</v>
      </c>
      <c r="AN10" s="15">
        <f t="shared" si="1"/>
        <v>80</v>
      </c>
      <c r="AO10" s="17">
        <v>4.3999999999999997E-2</v>
      </c>
      <c r="AP10" s="15"/>
      <c r="AQ10" s="17">
        <f t="shared" si="2"/>
        <v>9.4339622641509441E-2</v>
      </c>
      <c r="AR10" s="17"/>
      <c r="AS10" s="17">
        <v>43</v>
      </c>
      <c r="AT10" s="17">
        <v>54</v>
      </c>
      <c r="AU10" s="17"/>
      <c r="AV10" s="17"/>
      <c r="AW10" s="17"/>
      <c r="AX10" s="17"/>
      <c r="AY10" s="15"/>
    </row>
    <row r="11" spans="1:51" ht="21" x14ac:dyDescent="0.2">
      <c r="A11" s="18" t="s">
        <v>72</v>
      </c>
      <c r="B11" s="80" t="s">
        <v>186</v>
      </c>
      <c r="C11" s="15" t="s">
        <v>166</v>
      </c>
      <c r="D11" s="15" t="s">
        <v>85</v>
      </c>
      <c r="E11" s="15" t="s">
        <v>92</v>
      </c>
      <c r="F11" s="15">
        <v>10</v>
      </c>
      <c r="G11" s="21">
        <v>14.863149</v>
      </c>
      <c r="H11" s="21">
        <v>100.744681</v>
      </c>
      <c r="I11" s="15">
        <v>2525</v>
      </c>
      <c r="J11" s="17">
        <v>0.5</v>
      </c>
      <c r="K11" s="17">
        <v>2.75</v>
      </c>
      <c r="L11" s="17"/>
      <c r="M11" s="17">
        <v>7.0000000000000007E-2</v>
      </c>
      <c r="N11" s="33">
        <v>412</v>
      </c>
      <c r="O11" s="33">
        <v>7.5</v>
      </c>
      <c r="P11" s="17">
        <v>126.8</v>
      </c>
      <c r="Q11" s="17">
        <v>125</v>
      </c>
      <c r="R11" s="17">
        <v>124</v>
      </c>
      <c r="S11" s="27" t="s">
        <v>70</v>
      </c>
      <c r="T11" s="27" t="s">
        <v>70</v>
      </c>
      <c r="U11" s="15" t="s">
        <v>167</v>
      </c>
      <c r="V11" s="15">
        <v>0.85</v>
      </c>
      <c r="W11" s="27" t="s">
        <v>70</v>
      </c>
      <c r="X11" s="15"/>
      <c r="Y11" s="79" t="s">
        <v>168</v>
      </c>
      <c r="Z11" s="27" t="s">
        <v>70</v>
      </c>
      <c r="AA11" s="17">
        <v>12.84</v>
      </c>
      <c r="AB11" s="27" t="s">
        <v>70</v>
      </c>
      <c r="AC11" s="17">
        <v>0</v>
      </c>
      <c r="AD11" s="27"/>
      <c r="AE11" s="15">
        <f t="shared" si="0"/>
        <v>35</v>
      </c>
      <c r="AF11" s="15">
        <v>83.94</v>
      </c>
      <c r="AG11" s="15"/>
      <c r="AH11" s="15"/>
      <c r="AI11" s="15"/>
      <c r="AJ11" s="15"/>
      <c r="AK11" s="15"/>
      <c r="AL11" s="15">
        <v>2561</v>
      </c>
      <c r="AM11" s="15">
        <v>50</v>
      </c>
      <c r="AN11" s="15">
        <f t="shared" si="1"/>
        <v>200</v>
      </c>
      <c r="AO11" s="17">
        <v>0.10100000000000001</v>
      </c>
      <c r="AP11" s="15"/>
      <c r="AQ11" s="17">
        <f t="shared" si="2"/>
        <v>0.14000000000000001</v>
      </c>
      <c r="AR11" s="17"/>
      <c r="AS11" s="17">
        <v>42</v>
      </c>
      <c r="AT11" s="17">
        <v>52</v>
      </c>
      <c r="AU11" s="17"/>
      <c r="AV11" s="17"/>
      <c r="AW11" s="17"/>
      <c r="AX11" s="17"/>
      <c r="AY11" s="15"/>
    </row>
    <row r="12" spans="1:51" ht="21" x14ac:dyDescent="0.2">
      <c r="A12" s="18" t="s">
        <v>73</v>
      </c>
      <c r="B12" s="80" t="s">
        <v>171</v>
      </c>
      <c r="C12" s="15" t="s">
        <v>172</v>
      </c>
      <c r="D12" s="15" t="s">
        <v>173</v>
      </c>
      <c r="E12" s="15" t="s">
        <v>92</v>
      </c>
      <c r="F12" s="15">
        <v>10</v>
      </c>
      <c r="G12" s="21">
        <v>15.220556</v>
      </c>
      <c r="H12" s="21">
        <v>101.008619</v>
      </c>
      <c r="I12" s="15">
        <v>2543</v>
      </c>
      <c r="J12" s="17">
        <v>0.41</v>
      </c>
      <c r="K12" s="17">
        <v>1.55</v>
      </c>
      <c r="L12" s="17"/>
      <c r="M12" s="17">
        <v>0.49</v>
      </c>
      <c r="N12" s="33">
        <v>192</v>
      </c>
      <c r="O12" s="33">
        <v>12</v>
      </c>
      <c r="P12" s="17">
        <v>246</v>
      </c>
      <c r="Q12" s="17">
        <v>245</v>
      </c>
      <c r="R12" s="17">
        <v>244</v>
      </c>
      <c r="S12" s="27" t="s">
        <v>70</v>
      </c>
      <c r="T12" s="27" t="s">
        <v>70</v>
      </c>
      <c r="U12" s="15" t="s">
        <v>167</v>
      </c>
      <c r="V12" s="15">
        <v>0.85</v>
      </c>
      <c r="W12" s="27" t="s">
        <v>70</v>
      </c>
      <c r="X12" s="15"/>
      <c r="Y12" s="79" t="s">
        <v>168</v>
      </c>
      <c r="Z12" s="27" t="s">
        <v>70</v>
      </c>
      <c r="AA12" s="17">
        <v>8.5299999999999994</v>
      </c>
      <c r="AB12" s="27" t="s">
        <v>70</v>
      </c>
      <c r="AC12" s="17">
        <v>0</v>
      </c>
      <c r="AD12" s="27"/>
      <c r="AE12" s="15">
        <f t="shared" si="0"/>
        <v>17</v>
      </c>
      <c r="AF12" s="15">
        <v>75.349999999999994</v>
      </c>
      <c r="AG12" s="15"/>
      <c r="AH12" s="15"/>
      <c r="AI12" s="15"/>
      <c r="AJ12" s="15"/>
      <c r="AK12" s="15"/>
      <c r="AL12" s="15">
        <v>2561</v>
      </c>
      <c r="AM12" s="15">
        <v>60</v>
      </c>
      <c r="AN12" s="15">
        <f t="shared" si="1"/>
        <v>240</v>
      </c>
      <c r="AO12" s="17">
        <v>1.36</v>
      </c>
      <c r="AP12" s="15"/>
      <c r="AQ12" s="17">
        <f t="shared" si="2"/>
        <v>1.1951219512195121</v>
      </c>
      <c r="AR12" s="17"/>
      <c r="AS12" s="17">
        <v>34</v>
      </c>
      <c r="AT12" s="17">
        <v>42</v>
      </c>
      <c r="AU12" s="17"/>
      <c r="AV12" s="17"/>
      <c r="AW12" s="17"/>
      <c r="AX12" s="17"/>
      <c r="AY12" s="15"/>
    </row>
    <row r="13" spans="1:51" ht="21" x14ac:dyDescent="0.2">
      <c r="A13" s="18" t="s">
        <v>74</v>
      </c>
      <c r="B13" s="80" t="s">
        <v>174</v>
      </c>
      <c r="C13" s="15" t="s">
        <v>175</v>
      </c>
      <c r="D13" s="15" t="s">
        <v>176</v>
      </c>
      <c r="E13" s="15" t="s">
        <v>92</v>
      </c>
      <c r="F13" s="15">
        <v>10</v>
      </c>
      <c r="G13" s="21">
        <v>15.279624</v>
      </c>
      <c r="H13" s="21">
        <v>101.321933</v>
      </c>
      <c r="I13" s="15">
        <v>2544</v>
      </c>
      <c r="J13" s="17">
        <v>0.16</v>
      </c>
      <c r="K13" s="17">
        <v>0.67</v>
      </c>
      <c r="L13" s="17"/>
      <c r="M13" s="17">
        <v>0.13</v>
      </c>
      <c r="N13" s="33">
        <v>310</v>
      </c>
      <c r="O13" s="33">
        <v>7.5</v>
      </c>
      <c r="P13" s="17">
        <v>325</v>
      </c>
      <c r="Q13" s="17">
        <v>324.2</v>
      </c>
      <c r="R13" s="17">
        <v>323.5</v>
      </c>
      <c r="S13" s="27" t="s">
        <v>70</v>
      </c>
      <c r="T13" s="27" t="s">
        <v>70</v>
      </c>
      <c r="U13" s="15" t="s">
        <v>167</v>
      </c>
      <c r="V13" s="15">
        <v>0.85</v>
      </c>
      <c r="W13" s="27" t="s">
        <v>70</v>
      </c>
      <c r="X13" s="15"/>
      <c r="Y13" s="79" t="s">
        <v>168</v>
      </c>
      <c r="Z13" s="27" t="s">
        <v>70</v>
      </c>
      <c r="AA13" s="17">
        <v>10.199999999999999</v>
      </c>
      <c r="AB13" s="27" t="s">
        <v>70</v>
      </c>
      <c r="AC13" s="17">
        <v>0</v>
      </c>
      <c r="AD13" s="27"/>
      <c r="AE13" s="15">
        <f t="shared" si="0"/>
        <v>16</v>
      </c>
      <c r="AF13" s="15">
        <v>74.349999999999994</v>
      </c>
      <c r="AG13" s="15"/>
      <c r="AH13" s="15"/>
      <c r="AI13" s="15"/>
      <c r="AJ13" s="15"/>
      <c r="AK13" s="15"/>
      <c r="AL13" s="15">
        <v>2561</v>
      </c>
      <c r="AM13" s="15">
        <v>100</v>
      </c>
      <c r="AN13" s="15">
        <f t="shared" si="1"/>
        <v>400</v>
      </c>
      <c r="AO13" s="17">
        <v>0.16500000000000001</v>
      </c>
      <c r="AP13" s="15"/>
      <c r="AQ13" s="17">
        <f t="shared" si="2"/>
        <v>0.8125</v>
      </c>
      <c r="AR13" s="17"/>
      <c r="AS13" s="17">
        <v>24</v>
      </c>
      <c r="AT13" s="17">
        <v>31</v>
      </c>
      <c r="AU13" s="17"/>
      <c r="AV13" s="17"/>
      <c r="AW13" s="17"/>
      <c r="AX13" s="17"/>
      <c r="AY13" s="15"/>
    </row>
    <row r="14" spans="1:51" s="81" customFormat="1" ht="21" x14ac:dyDescent="0.2">
      <c r="A14" s="18" t="s">
        <v>75</v>
      </c>
      <c r="B14" s="80" t="s">
        <v>177</v>
      </c>
      <c r="C14" s="15" t="s">
        <v>180</v>
      </c>
      <c r="D14" s="15" t="s">
        <v>176</v>
      </c>
      <c r="E14" s="15" t="s">
        <v>92</v>
      </c>
      <c r="F14" s="15">
        <v>10</v>
      </c>
      <c r="G14" s="21">
        <v>15.03315812</v>
      </c>
      <c r="H14" s="21">
        <v>101.24664610000001</v>
      </c>
      <c r="I14" s="15">
        <v>2539</v>
      </c>
      <c r="J14" s="17">
        <v>1.3169999999999999</v>
      </c>
      <c r="K14" s="17">
        <v>5</v>
      </c>
      <c r="L14" s="17"/>
      <c r="M14" s="17">
        <v>0.44</v>
      </c>
      <c r="N14" s="106">
        <v>1200</v>
      </c>
      <c r="O14" s="33">
        <v>4.3</v>
      </c>
      <c r="P14" s="17"/>
      <c r="Q14" s="17"/>
      <c r="R14" s="108">
        <v>0.43</v>
      </c>
      <c r="S14" s="27" t="s">
        <v>70</v>
      </c>
      <c r="T14" s="27" t="s">
        <v>70</v>
      </c>
      <c r="U14" s="15"/>
      <c r="V14" s="17">
        <v>0</v>
      </c>
      <c r="W14" s="27" t="s">
        <v>70</v>
      </c>
      <c r="X14" s="15"/>
      <c r="Y14" s="17">
        <v>0.26</v>
      </c>
      <c r="Z14" s="27" t="s">
        <v>70</v>
      </c>
      <c r="AA14" s="17">
        <v>9</v>
      </c>
      <c r="AB14" s="27" t="s">
        <v>70</v>
      </c>
      <c r="AC14" s="17">
        <v>0</v>
      </c>
      <c r="AD14" s="27"/>
      <c r="AE14" s="15">
        <v>22</v>
      </c>
      <c r="AF14" s="15">
        <v>78.45</v>
      </c>
      <c r="AG14" s="15"/>
      <c r="AH14" s="15"/>
      <c r="AI14" s="15"/>
      <c r="AJ14" s="15"/>
      <c r="AK14" s="15"/>
      <c r="AL14" s="15"/>
      <c r="AM14" s="15">
        <v>50</v>
      </c>
      <c r="AN14" s="15">
        <f t="shared" si="1"/>
        <v>200</v>
      </c>
      <c r="AO14" s="17">
        <v>0.14099999999999999</v>
      </c>
      <c r="AP14" s="15"/>
      <c r="AQ14" s="17">
        <f>M14/J14</f>
        <v>0.33409263477600609</v>
      </c>
      <c r="AR14" s="17"/>
      <c r="AS14" s="17">
        <v>32</v>
      </c>
      <c r="AT14" s="17">
        <v>8.1999999999999993</v>
      </c>
      <c r="AU14" s="17"/>
      <c r="AV14" s="17"/>
      <c r="AW14" s="17"/>
      <c r="AX14" s="17"/>
      <c r="AY14" s="15"/>
    </row>
    <row r="15" spans="1:51" s="81" customFormat="1" ht="21" x14ac:dyDescent="0.2">
      <c r="A15" s="18" t="s">
        <v>76</v>
      </c>
      <c r="B15" s="80" t="s">
        <v>184</v>
      </c>
      <c r="C15" s="15" t="s">
        <v>181</v>
      </c>
      <c r="D15" s="15" t="s">
        <v>182</v>
      </c>
      <c r="E15" s="15" t="s">
        <v>92</v>
      </c>
      <c r="F15" s="15">
        <v>10</v>
      </c>
      <c r="G15" s="21">
        <v>14.753053</v>
      </c>
      <c r="H15" s="21">
        <v>100.945941</v>
      </c>
      <c r="I15" s="15">
        <v>2525</v>
      </c>
      <c r="J15" s="17">
        <v>0.626</v>
      </c>
      <c r="K15" s="17">
        <v>3</v>
      </c>
      <c r="L15" s="17"/>
      <c r="M15" s="17">
        <v>0.13100000000000001</v>
      </c>
      <c r="N15" s="33">
        <v>323</v>
      </c>
      <c r="O15" s="33">
        <v>9.1999999999999993</v>
      </c>
      <c r="P15" s="17"/>
      <c r="Q15" s="17">
        <v>145.30000000000001</v>
      </c>
      <c r="R15" s="17">
        <v>144.5</v>
      </c>
      <c r="S15" s="27" t="s">
        <v>70</v>
      </c>
      <c r="T15" s="27" t="s">
        <v>70</v>
      </c>
      <c r="U15" s="15"/>
      <c r="V15" s="17">
        <v>0</v>
      </c>
      <c r="W15" s="27" t="s">
        <v>70</v>
      </c>
      <c r="X15" s="15"/>
      <c r="Y15" s="17">
        <v>0.26</v>
      </c>
      <c r="Z15" s="27" t="s">
        <v>70</v>
      </c>
      <c r="AA15" s="17">
        <v>4.5</v>
      </c>
      <c r="AB15" s="27" t="s">
        <v>70</v>
      </c>
      <c r="AC15" s="17">
        <v>0</v>
      </c>
      <c r="AD15" s="27"/>
      <c r="AE15" s="15">
        <v>36</v>
      </c>
      <c r="AF15" s="17">
        <v>73.5</v>
      </c>
      <c r="AG15" s="15"/>
      <c r="AH15" s="15"/>
      <c r="AI15" s="15"/>
      <c r="AJ15" s="15"/>
      <c r="AK15" s="15"/>
      <c r="AL15" s="15">
        <v>2557</v>
      </c>
      <c r="AM15" s="15">
        <v>10</v>
      </c>
      <c r="AN15" s="15">
        <f t="shared" si="1"/>
        <v>40</v>
      </c>
      <c r="AO15" s="17">
        <v>0.19600000000000001</v>
      </c>
      <c r="AP15" s="15"/>
      <c r="AQ15" s="17">
        <f>M15/J15</f>
        <v>0.20926517571884984</v>
      </c>
      <c r="AR15" s="17"/>
      <c r="AS15" s="17">
        <v>19</v>
      </c>
      <c r="AT15" s="17">
        <v>4.5999999999999996</v>
      </c>
      <c r="AU15" s="17"/>
      <c r="AV15" s="17"/>
      <c r="AW15" s="17"/>
      <c r="AX15" s="17"/>
      <c r="AY15" s="15"/>
    </row>
    <row r="16" spans="1:51" s="81" customFormat="1" ht="21" x14ac:dyDescent="0.2">
      <c r="A16" s="18" t="s">
        <v>77</v>
      </c>
      <c r="B16" s="80" t="s">
        <v>178</v>
      </c>
      <c r="C16" s="15" t="s">
        <v>183</v>
      </c>
      <c r="D16" s="15" t="s">
        <v>182</v>
      </c>
      <c r="E16" s="15" t="s">
        <v>92</v>
      </c>
      <c r="F16" s="15">
        <v>10</v>
      </c>
      <c r="G16" s="21">
        <v>14.893758999999999</v>
      </c>
      <c r="H16" s="21">
        <v>100.896765</v>
      </c>
      <c r="I16" s="15">
        <v>2526</v>
      </c>
      <c r="J16" s="17">
        <v>1.7629999999999999</v>
      </c>
      <c r="K16" s="17">
        <v>6.41</v>
      </c>
      <c r="L16" s="17"/>
      <c r="M16" s="17">
        <v>0.99</v>
      </c>
      <c r="N16" s="33">
        <v>386</v>
      </c>
      <c r="O16" s="33">
        <v>8.4</v>
      </c>
      <c r="P16" s="17"/>
      <c r="Q16" s="17"/>
      <c r="R16" s="17">
        <v>67</v>
      </c>
      <c r="S16" s="27" t="s">
        <v>70</v>
      </c>
      <c r="T16" s="27" t="s">
        <v>70</v>
      </c>
      <c r="U16" s="15"/>
      <c r="V16" s="17">
        <v>0</v>
      </c>
      <c r="W16" s="27" t="s">
        <v>70</v>
      </c>
      <c r="X16" s="15"/>
      <c r="Y16" s="17">
        <v>0.5</v>
      </c>
      <c r="Z16" s="27" t="s">
        <v>70</v>
      </c>
      <c r="AA16" s="17">
        <v>13</v>
      </c>
      <c r="AB16" s="27" t="s">
        <v>70</v>
      </c>
      <c r="AC16" s="17">
        <v>0</v>
      </c>
      <c r="AD16" s="27"/>
      <c r="AE16" s="15">
        <v>35</v>
      </c>
      <c r="AF16" s="17">
        <v>68.599999999999994</v>
      </c>
      <c r="AG16" s="15"/>
      <c r="AH16" s="15"/>
      <c r="AI16" s="15"/>
      <c r="AJ16" s="15"/>
      <c r="AK16" s="15"/>
      <c r="AL16" s="15"/>
      <c r="AM16" s="15">
        <v>140</v>
      </c>
      <c r="AN16" s="107">
        <f t="shared" si="1"/>
        <v>560</v>
      </c>
      <c r="AO16" s="17">
        <v>1.377</v>
      </c>
      <c r="AP16" s="15"/>
      <c r="AQ16" s="17">
        <f>M16/J16</f>
        <v>0.56154282473057293</v>
      </c>
      <c r="AR16" s="17"/>
      <c r="AS16" s="17"/>
      <c r="AT16" s="17">
        <v>15</v>
      </c>
      <c r="AU16" s="17"/>
      <c r="AV16" s="17"/>
      <c r="AW16" s="17"/>
      <c r="AX16" s="17"/>
      <c r="AY16" s="15"/>
    </row>
    <row r="17" spans="1:51" s="81" customFormat="1" ht="21" x14ac:dyDescent="0.2">
      <c r="A17" s="18" t="s">
        <v>78</v>
      </c>
      <c r="B17" s="80" t="s">
        <v>179</v>
      </c>
      <c r="C17" s="15" t="s">
        <v>182</v>
      </c>
      <c r="D17" s="15" t="s">
        <v>182</v>
      </c>
      <c r="E17" s="15" t="s">
        <v>92</v>
      </c>
      <c r="F17" s="15">
        <v>10</v>
      </c>
      <c r="G17" s="21">
        <v>14.934805000000001</v>
      </c>
      <c r="H17" s="21">
        <v>100.94596199999999</v>
      </c>
      <c r="I17" s="15">
        <v>2526</v>
      </c>
      <c r="J17" s="17">
        <v>1.9</v>
      </c>
      <c r="K17" s="17">
        <v>6.91</v>
      </c>
      <c r="L17" s="17"/>
      <c r="M17" s="17">
        <v>0.49</v>
      </c>
      <c r="N17" s="33">
        <v>410</v>
      </c>
      <c r="O17" s="33">
        <v>10</v>
      </c>
      <c r="P17" s="17"/>
      <c r="Q17" s="17"/>
      <c r="R17" s="17">
        <v>90</v>
      </c>
      <c r="S17" s="27" t="s">
        <v>70</v>
      </c>
      <c r="T17" s="27" t="s">
        <v>70</v>
      </c>
      <c r="U17" s="15"/>
      <c r="V17" s="17">
        <v>0</v>
      </c>
      <c r="W17" s="27" t="s">
        <v>70</v>
      </c>
      <c r="X17" s="15"/>
      <c r="Y17" s="15">
        <v>0.26</v>
      </c>
      <c r="Z17" s="27" t="s">
        <v>70</v>
      </c>
      <c r="AA17" s="17">
        <v>9</v>
      </c>
      <c r="AB17" s="27" t="s">
        <v>70</v>
      </c>
      <c r="AC17" s="17">
        <v>0</v>
      </c>
      <c r="AD17" s="27"/>
      <c r="AE17" s="15">
        <v>35</v>
      </c>
      <c r="AF17" s="15">
        <v>79.83</v>
      </c>
      <c r="AG17" s="15"/>
      <c r="AH17" s="15"/>
      <c r="AI17" s="15"/>
      <c r="AJ17" s="15"/>
      <c r="AK17" s="15"/>
      <c r="AL17" s="15"/>
      <c r="AM17" s="15">
        <v>60</v>
      </c>
      <c r="AN17" s="107">
        <f t="shared" si="1"/>
        <v>240</v>
      </c>
      <c r="AO17" s="17">
        <v>1.4550000000000001</v>
      </c>
      <c r="AP17" s="15"/>
      <c r="AQ17" s="17">
        <f>M17/J17</f>
        <v>0.25789473684210529</v>
      </c>
      <c r="AR17" s="17"/>
      <c r="AS17" s="17"/>
      <c r="AT17" s="17">
        <v>8</v>
      </c>
      <c r="AU17" s="17"/>
      <c r="AV17" s="17"/>
      <c r="AW17" s="17"/>
      <c r="AX17" s="17"/>
      <c r="AY17" s="15"/>
    </row>
  </sheetData>
  <mergeCells count="43">
    <mergeCell ref="A1:AY1"/>
    <mergeCell ref="A2:A5"/>
    <mergeCell ref="B2:B5"/>
    <mergeCell ref="C2:C5"/>
    <mergeCell ref="D2:D5"/>
    <mergeCell ref="E2:E5"/>
    <mergeCell ref="F2:F5"/>
    <mergeCell ref="G2:H3"/>
    <mergeCell ref="I2:I4"/>
    <mergeCell ref="J2:J3"/>
    <mergeCell ref="K2:K3"/>
    <mergeCell ref="L2:L3"/>
    <mergeCell ref="M2:M3"/>
    <mergeCell ref="AL2:AL6"/>
    <mergeCell ref="AR2:AW2"/>
    <mergeCell ref="AX2:AX6"/>
    <mergeCell ref="AY2:AY6"/>
    <mergeCell ref="AR3:AW3"/>
    <mergeCell ref="N2:R3"/>
    <mergeCell ref="S2:S3"/>
    <mergeCell ref="T2:V3"/>
    <mergeCell ref="W2:Y3"/>
    <mergeCell ref="Z2:AA3"/>
    <mergeCell ref="X4:X5"/>
    <mergeCell ref="AE4:AE6"/>
    <mergeCell ref="AF4:AF6"/>
    <mergeCell ref="AP2:AP6"/>
    <mergeCell ref="AQ2:AQ6"/>
    <mergeCell ref="AB2:AC3"/>
    <mergeCell ref="G4:G6"/>
    <mergeCell ref="H4:H6"/>
    <mergeCell ref="J4:J5"/>
    <mergeCell ref="K4:K5"/>
    <mergeCell ref="L4:L5"/>
    <mergeCell ref="M4:M5"/>
    <mergeCell ref="AN4:AN5"/>
    <mergeCell ref="AO4:AO5"/>
    <mergeCell ref="Z5:Z6"/>
    <mergeCell ref="AM5:AM6"/>
    <mergeCell ref="AD2:AD6"/>
    <mergeCell ref="AF2:AK3"/>
    <mergeCell ref="AM2:AO3"/>
    <mergeCell ref="U4:U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3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ใหญ่กลาง ข้อมูลไม่ครบ</vt:lpstr>
      <vt:lpstr>ขนาดเล็ก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RID03</dc:creator>
  <cp:lastModifiedBy>Rid-Lopburi</cp:lastModifiedBy>
  <cp:lastPrinted>2018-11-16T03:21:36Z</cp:lastPrinted>
  <dcterms:created xsi:type="dcterms:W3CDTF">2018-02-07T02:31:19Z</dcterms:created>
  <dcterms:modified xsi:type="dcterms:W3CDTF">2023-01-19T08:27:58Z</dcterms:modified>
</cp:coreProperties>
</file>